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SO04 - REVITALIZACE..." sheetId="2" r:id="rId2"/>
    <sheet name="002 - SO04 - Sadové a veg..." sheetId="3" r:id="rId3"/>
    <sheet name="010 - IO09 - Areálové roz..." sheetId="4" r:id="rId4"/>
    <sheet name="011 - IO09 - Veřejné osvě..." sheetId="5" r:id="rId5"/>
    <sheet name="VRN - Vedlejší rozpočtové..." sheetId="6" r:id="rId6"/>
  </sheets>
  <definedNames>
    <definedName name="_xlnm.Print_Titles" localSheetId="1">'001 - SO04 - REVITALIZACE...'!$123:$123</definedName>
    <definedName name="_xlnm.Print_Titles" localSheetId="2">'002 - SO04 - Sadové a veg...'!$119:$119</definedName>
    <definedName name="_xlnm.Print_Titles" localSheetId="3">'010 - IO09 - Areálové roz...'!$120:$120</definedName>
    <definedName name="_xlnm.Print_Titles" localSheetId="4">'011 - IO09 - Veřejné osvě...'!$117:$117</definedName>
    <definedName name="_xlnm.Print_Titles" localSheetId="0">'Rekapitulace stavby'!$85:$85</definedName>
    <definedName name="_xlnm.Print_Titles" localSheetId="5">'VRN - Vedlejší rozpočtové...'!$117:$117</definedName>
    <definedName name="_xlnm.Print_Area" localSheetId="1">'001 - SO04 - REVITALIZACE...'!$C$4:$Q$70,'001 - SO04 - REVITALIZACE...'!$C$76:$Q$107,'001 - SO04 - REVITALIZACE...'!$C$113:$Q$238</definedName>
    <definedName name="_xlnm.Print_Area" localSheetId="2">'002 - SO04 - Sadové a veg...'!$C$4:$Q$70,'002 - SO04 - Sadové a veg...'!$C$76:$Q$103,'002 - SO04 - Sadové a veg...'!$C$109:$Q$244</definedName>
    <definedName name="_xlnm.Print_Area" localSheetId="3">'010 - IO09 - Areálové roz...'!$C$4:$Q$70,'010 - IO09 - Areálové roz...'!$C$76:$Q$104,'010 - IO09 - Areálové roz...'!$C$110:$Q$143</definedName>
    <definedName name="_xlnm.Print_Area" localSheetId="4">'011 - IO09 - Veřejné osvě...'!$C$4:$Q$70,'011 - IO09 - Veřejné osvě...'!$C$76:$Q$101,'011 - IO09 - Veřejné osvě...'!$C$107:$Q$144</definedName>
    <definedName name="_xlnm.Print_Area" localSheetId="0">'Rekapitulace stavby'!$C$4:$AP$70,'Rekapitulace stavby'!$C$76:$AP$100</definedName>
    <definedName name="_xlnm.Print_Area" localSheetId="5">'VRN - Vedlejší rozpočtové...'!$C$4:$Q$70,'VRN - Vedlejší rozpočtové...'!$C$76:$Q$101,'VRN - Vedlejší rozpočtové...'!$C$107:$Q$141</definedName>
  </definedNames>
  <calcPr fullCalcOnLoad="1"/>
</workbook>
</file>

<file path=xl/sharedStrings.xml><?xml version="1.0" encoding="utf-8"?>
<sst xmlns="http://schemas.openxmlformats.org/spreadsheetml/2006/main" count="4137" uniqueCount="733">
  <si>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</si>
  <si>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</si>
  <si>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</si>
  <si>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</si>
  <si>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</si>
  <si>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</si>
  <si>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</si>
  <si>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</si>
  <si>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</si>
  <si>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</si>
  <si>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</si>
  <si>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</si>
  <si>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</si>
  <si>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</si>
  <si>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</si>
  <si>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030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</si>
  <si>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</si>
  <si>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</si>
  <si>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REVITALIZACE PARKU A NÁMĚSTÍ KRAKOV - Etapa III</t>
  </si>
  <si>
    <t>0,1</t>
  </si>
  <si>
    <t>JKSO:</t>
  </si>
  <si>
    <t/>
  </si>
  <si>
    <t>CC-CZ:</t>
  </si>
  <si>
    <t>1</t>
  </si>
  <si>
    <t>Místo:</t>
  </si>
  <si>
    <t>Praha 8 - Bohnice</t>
  </si>
  <si>
    <t>Datum:</t>
  </si>
  <si>
    <t>16.12.2016</t>
  </si>
  <si>
    <t>10</t>
  </si>
  <si>
    <t>100</t>
  </si>
  <si>
    <t>Objednatel:</t>
  </si>
  <si>
    <t>IČ:</t>
  </si>
  <si>
    <t>Městská část Praha 8, Zenklova 1/35, Praha 8</t>
  </si>
  <si>
    <t>DIČ:</t>
  </si>
  <si>
    <t>Zhotovitel:</t>
  </si>
  <si>
    <t>Vyplň údaj</t>
  </si>
  <si>
    <t>Projektant:</t>
  </si>
  <si>
    <t>Ing. arch. Martin Frei, Ing. arch. Martin Rusina</t>
  </si>
  <si>
    <t>True</t>
  </si>
  <si>
    <t>Zpracovatel:</t>
  </si>
  <si>
    <t>Rusina Frei, s.r.o.</t>
  </si>
  <si>
    <t>Poznámka:</t>
  </si>
  <si>
    <t>Zpracováno dle metodiky ÚRS s maximálním zatříděním položek (popisu činností) dle Třídníku stavebních konstrukcí a prací. Položky, které databáze neobsahuje, oceněny dle brutto ceníků příslušných dodavatelů.
Jsou-li ve výkazu výměr uvedeny odkazy na firmy, názvy nebo specifická označení výrobků apod., jsou takové odkazy pouze informativní a slouží pouze pro určení technické úrovně a provozních parametrů. Z zhotoviteli umožňují v souladu s §44, zákona č. 137/2006 Sb. o veřejných zakázkách použít i jiných kvalitativně a technicky obdobných zařízení, která mají podobnou nebo minimálně stejnou kvalitu, účinnost a výkon, parametry použití, ev. hlučnost (která bezpodmínečně splňuje platné hygienické normy). 
Celková množství u jednotlivých položek (kusy, metry) byla odměřena a sečtena ručně a digitálně z výkresů.
V případě rozporu prací uvedených ve výkazu výmer a projektové dokumentace má přednednost projektová dokumentace.
Dodávka a montáž technologického vybavení ve včetně veškerých potřebných certifikací a zkoušek.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</si>
  <si>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</si>
  <si>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</si>
  <si>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</si>
  <si>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</si>
  <si>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</si>
  <si>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</si>
  <si>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</si>
  <si>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</si>
  <si>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</si>
  <si>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</si>
  <si>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</si>
  <si>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</si>
  <si>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</si>
  <si>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</si>
  <si>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</si>
  <si>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</si>
  <si>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</si>
  <si>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</si>
  <si>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</si>
  <si>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</si>
  <si>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</si>
  <si>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</si>
  <si>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</si>
  <si>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</si>
  <si>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</si>
  <si>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</si>
  <si>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</si>
  <si>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</si>
  <si>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</si>
  <si>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</si>
  <si>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</si>
  <si>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</si>
  <si>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</si>
  <si>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</si>
  <si>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</si>
  <si>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</si>
  <si>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</si>
  <si>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</si>
  <si>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</si>
  <si>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</si>
  <si>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</si>
  <si>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</si>
  <si>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{dd675bb1-463b-49dc-8152-1ae964ee896b}</t>
  </si>
  <si>
    <t>{00000000-0000-0000-0000-000000000000}</t>
  </si>
  <si>
    <t>001</t>
  </si>
  <si>
    <t>SO04 - REVITALIZACE PARKU A NÁMĚSTÍ - KRAKOV</t>
  </si>
  <si>
    <t>{399ee8fd-0e3b-49f7-96e6-f58667afbed5}</t>
  </si>
  <si>
    <t>002</t>
  </si>
  <si>
    <t>SO04 - Sadové a vegetační úpravy</t>
  </si>
  <si>
    <t>{30cb0bdf-7088-4756-b3da-10f0f9424346}</t>
  </si>
  <si>
    <t>010</t>
  </si>
  <si>
    <t>IO09 - Areálové rozvody dešťové kanalizace</t>
  </si>
  <si>
    <t>{91c4f735-4688-46e1-baa0-73ea57c3a123}</t>
  </si>
  <si>
    <t>011</t>
  </si>
  <si>
    <t>IO09 - Veřejné osvětlení</t>
  </si>
  <si>
    <t>{009ef8b5-911e-4018-bc22-710cf37162a3}</t>
  </si>
  <si>
    <t>VRN</t>
  </si>
  <si>
    <t>Vedlejší rozpočtové náklady</t>
  </si>
  <si>
    <t>{59d55d84-bf1a-4fab-8584-50a7a5f50300}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</si>
  <si>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</si>
  <si>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</si>
  <si>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</si>
  <si>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</si>
  <si>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</si>
  <si>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</si>
  <si>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</si>
  <si>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</si>
  <si>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</si>
  <si>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</si>
  <si>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SK01</t>
  </si>
  <si>
    <t>Skladba SK01</t>
  </si>
  <si>
    <t>275</t>
  </si>
  <si>
    <t>3</t>
  </si>
  <si>
    <t>2</t>
  </si>
  <si>
    <t>SK10</t>
  </si>
  <si>
    <t>Skladba SK10</t>
  </si>
  <si>
    <t>64</t>
  </si>
  <si>
    <t>KRYCÍ LIST ROZPOČTU</t>
  </si>
  <si>
    <t>SK02</t>
  </si>
  <si>
    <t>Skladba SK02</t>
  </si>
  <si>
    <t>146</t>
  </si>
  <si>
    <t>SK03</t>
  </si>
  <si>
    <t>Skladba SK03</t>
  </si>
  <si>
    <t>38</t>
  </si>
  <si>
    <t>SK04</t>
  </si>
  <si>
    <t>Skladba SK04</t>
  </si>
  <si>
    <t>422</t>
  </si>
  <si>
    <t>Objekt:</t>
  </si>
  <si>
    <t>001 - SO04 - REVITALIZACE PARKU A NÁMĚSTÍ - KRAKOV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</si>
  <si>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</si>
  <si>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</si>
  <si>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</si>
  <si>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</si>
  <si>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</si>
  <si>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</si>
  <si>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</si>
  <si>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</si>
  <si>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</si>
  <si>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</si>
  <si>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</si>
  <si>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</si>
  <si>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</si>
  <si>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</si>
  <si>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VP -   Vícepráce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</si>
  <si>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</si>
  <si>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</si>
  <si>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</si>
  <si>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</si>
  <si>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</si>
  <si>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</si>
  <si>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</si>
  <si>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</si>
  <si>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</si>
  <si>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</si>
  <si>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</si>
  <si>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</si>
  <si>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</si>
  <si>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</si>
  <si>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</si>
  <si>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</si>
  <si>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</si>
  <si>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</si>
  <si>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</si>
  <si>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</si>
  <si>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</si>
  <si>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</si>
  <si>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</si>
  <si>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</si>
  <si>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113106121</t>
  </si>
  <si>
    <t>Rozebrání dlažeb komunikací pro pěší z betonových nebo kamenných dlaždic</t>
  </si>
  <si>
    <t>m2</t>
  </si>
  <si>
    <t>4</t>
  </si>
  <si>
    <t>1972879518</t>
  </si>
  <si>
    <t>Výměry jsou odečteny elektronicky z PD</t>
  </si>
  <si>
    <t>P</t>
  </si>
  <si>
    <t>113107213</t>
  </si>
  <si>
    <t>Odstranění podkladu pl přes 150 m2 z kameniva těženého tl 150 mm</t>
  </si>
  <si>
    <t>-197432038</t>
  </si>
  <si>
    <t>395,8*0,15</t>
  </si>
  <si>
    <t>VV</t>
  </si>
  <si>
    <t>121112012</t>
  </si>
  <si>
    <t>Sejmutí ornice tl vrstvy přes 150 mm ručně s odhozením do 3 m bez vodorovného přemístění</t>
  </si>
  <si>
    <t>m3</t>
  </si>
  <si>
    <t>-254697268</t>
  </si>
  <si>
    <t>1913*0,25</t>
  </si>
  <si>
    <t>122201103</t>
  </si>
  <si>
    <t>Odkopávky a prokopávky nezapažené v hornině tř. 3 objem do 5000 m3</t>
  </si>
  <si>
    <t>1197447352</t>
  </si>
  <si>
    <t>395,8*0,1+138,1*0,15+349,1*0,1</t>
  </si>
  <si>
    <t>5</t>
  </si>
  <si>
    <t>162301101</t>
  </si>
  <si>
    <t>Vodorovné přemístění do 500 m výkopku/vybouraných hmot/sypaniny z horniny tř. 1 až 4</t>
  </si>
  <si>
    <t>961576881</t>
  </si>
  <si>
    <t>59,37*0,15+478,25+95,205</t>
  </si>
  <si>
    <t>6</t>
  </si>
  <si>
    <t>171101101</t>
  </si>
  <si>
    <t>Uložení sypaniny z hornin soudržných do násypů zhutněných - modelace boulí</t>
  </si>
  <si>
    <t>1784111873</t>
  </si>
  <si>
    <t>7</t>
  </si>
  <si>
    <t>181951102</t>
  </si>
  <si>
    <t>Úprava pláně v hornině tř. 1 až 4 se zhutněním</t>
  </si>
  <si>
    <t>-373870284</t>
  </si>
  <si>
    <t>1913+395,8</t>
  </si>
  <si>
    <t>8</t>
  </si>
  <si>
    <t>182301127</t>
  </si>
  <si>
    <t>Rozprostření ornice pl do 500 m2 ve svahu tl vrstvy do 500 mm - modelace boulí</t>
  </si>
  <si>
    <t>-1944297245</t>
  </si>
  <si>
    <t>9</t>
  </si>
  <si>
    <t>564211111</t>
  </si>
  <si>
    <t>Podklad nebo podsyp ze štěrkopísku ŠP tl 50 mm</t>
  </si>
  <si>
    <t>646579226</t>
  </si>
  <si>
    <t>564831111</t>
  </si>
  <si>
    <t>Podklad ze štěrkodrtě ŠD tl 100 mm</t>
  </si>
  <si>
    <t>604642769</t>
  </si>
  <si>
    <t>SK04+SK10+186</t>
  </si>
  <si>
    <t>11</t>
  </si>
  <si>
    <t>564851111</t>
  </si>
  <si>
    <t>Podklad ze štěrkodrtě ŠD tl 150 mm</t>
  </si>
  <si>
    <t>-1869790884</t>
  </si>
  <si>
    <t>SK02+SK03</t>
  </si>
  <si>
    <t>12</t>
  </si>
  <si>
    <t>564861111</t>
  </si>
  <si>
    <t>Podklad ze štěrkodrtě ŠD tl 200 mm</t>
  </si>
  <si>
    <t>-856795194</t>
  </si>
  <si>
    <t>13</t>
  </si>
  <si>
    <t>564972111</t>
  </si>
  <si>
    <t>Mechanicky zpevněné kameniva MZK tl 250 mm</t>
  </si>
  <si>
    <t>-756810619</t>
  </si>
  <si>
    <t>14</t>
  </si>
  <si>
    <t>565135121</t>
  </si>
  <si>
    <t>Asfaltový beton vrstva podkladní ACP 16 (obalované kamenivo OKS) tl 50 mm š přes 3 m</t>
  </si>
  <si>
    <t>-678001080</t>
  </si>
  <si>
    <t>SK01+SK02+SK03+SK04</t>
  </si>
  <si>
    <t>567122111</t>
  </si>
  <si>
    <t>Podklad ze směsi stmelené cementem SC C 5/6 (KSC I) tl 120 mm</t>
  </si>
  <si>
    <t>-162771993</t>
  </si>
  <si>
    <t>16</t>
  </si>
  <si>
    <t>567511131</t>
  </si>
  <si>
    <t>Recyklace podkladu za studena na místě - rozpojení a reprofilace tl 100 mm plochy do 6000 m2</t>
  </si>
  <si>
    <t>-2096112135</t>
  </si>
  <si>
    <t>17</t>
  </si>
  <si>
    <t>573111111</t>
  </si>
  <si>
    <t>Postřik živičný infiltrační s posypem z asfaltu množství 0,60 kg/m2</t>
  </si>
  <si>
    <t>1403892543</t>
  </si>
  <si>
    <t>18</t>
  </si>
  <si>
    <t>573211111</t>
  </si>
  <si>
    <t>Postřik živičný spojovací z asfaltu v množství do 0,70 kg/m2</t>
  </si>
  <si>
    <t>258884818</t>
  </si>
  <si>
    <t>19</t>
  </si>
  <si>
    <t>577123121</t>
  </si>
  <si>
    <t>Asfaltový beton vrstva obrusná ACO 8 (ABJ) tl 30 mm š přes 3 m z nemodifikovaného asfaltu</t>
  </si>
  <si>
    <t>1685623967</t>
  </si>
  <si>
    <t>SK02+SK01</t>
  </si>
  <si>
    <t>20</t>
  </si>
  <si>
    <t>577123121-R</t>
  </si>
  <si>
    <t>Asfaltový beton vrstva obrusná ACO 8 (ABJ) tl 30 mm š přes 3 m z nemodifikovaného asfaltu - probarveného</t>
  </si>
  <si>
    <t>1745189961</t>
  </si>
  <si>
    <t>SK01+SK02</t>
  </si>
  <si>
    <t>591241111</t>
  </si>
  <si>
    <t>Kladení dlažby z kostek drobných z kamene na MC tl 100 mm - PR05</t>
  </si>
  <si>
    <t>769715639</t>
  </si>
  <si>
    <t>28*0,3</t>
  </si>
  <si>
    <t>22</t>
  </si>
  <si>
    <t>M</t>
  </si>
  <si>
    <t>583801200</t>
  </si>
  <si>
    <t>kostka dlažební drobná, žula velikost 8/10 cm</t>
  </si>
  <si>
    <t>t</t>
  </si>
  <si>
    <t>2079404432</t>
  </si>
  <si>
    <t>1t = cca 5 m2</t>
  </si>
  <si>
    <t>23</t>
  </si>
  <si>
    <t>597171121</t>
  </si>
  <si>
    <t>Cestička z kamene do písčitého lože - PR11</t>
  </si>
  <si>
    <t>-89067970</t>
  </si>
  <si>
    <t>45*2</t>
  </si>
  <si>
    <t>24</t>
  </si>
  <si>
    <t>899311111</t>
  </si>
  <si>
    <t>Osazení poklopů s rámem hmotnosti do 50 kg</t>
  </si>
  <si>
    <t>kus</t>
  </si>
  <si>
    <t>525785371</t>
  </si>
  <si>
    <t>25</t>
  </si>
  <si>
    <t>286619350</t>
  </si>
  <si>
    <t>poklop litinový D400</t>
  </si>
  <si>
    <t>-1760504685</t>
  </si>
  <si>
    <t>WAVIN, kód výrobku: RF730000W</t>
  </si>
  <si>
    <t>26</t>
  </si>
  <si>
    <t>899311111-1</t>
  </si>
  <si>
    <t>Repase stávajících poklopů  s rámem hmotnosti do 50 kg</t>
  </si>
  <si>
    <t>669975651</t>
  </si>
  <si>
    <t>27</t>
  </si>
  <si>
    <t>916131112</t>
  </si>
  <si>
    <t>Osazení silničního obrubníku betonového ležatého bez boční opěry do lože z betonu prostého - PR07</t>
  </si>
  <si>
    <t>m</t>
  </si>
  <si>
    <t>2065603255</t>
  </si>
  <si>
    <t>8+8+49</t>
  </si>
  <si>
    <t>28</t>
  </si>
  <si>
    <t>592174630</t>
  </si>
  <si>
    <t>obrubník betonový silniční Standard 25x15x25 cm</t>
  </si>
  <si>
    <t>-1106595353</t>
  </si>
  <si>
    <t>29</t>
  </si>
  <si>
    <t>916231212</t>
  </si>
  <si>
    <t>Osazení chodníkového obrubníku betonového stojatého bez boční opěry do lože z betonu prostého - PR09</t>
  </si>
  <si>
    <t>1519032148</t>
  </si>
  <si>
    <t>125+125</t>
  </si>
  <si>
    <t>30</t>
  </si>
  <si>
    <t>592174100</t>
  </si>
  <si>
    <t>obrubník betonový chodníkový 100x10x25 cm</t>
  </si>
  <si>
    <t>-2048663040</t>
  </si>
  <si>
    <t>31</t>
  </si>
  <si>
    <t>916231212.1</t>
  </si>
  <si>
    <t>Osazení chodníkového obrubníku betonového stojatého bez boční opěry do lože z betonu prostého - PR12</t>
  </si>
  <si>
    <t>-1279224021</t>
  </si>
  <si>
    <t>32</t>
  </si>
  <si>
    <t>592451200</t>
  </si>
  <si>
    <t>dlažba zámková slepecká 20x10x6 cm barevná - PR12</t>
  </si>
  <si>
    <t>-467981424</t>
  </si>
  <si>
    <t>spotřeba: 50 kus/m2</t>
  </si>
  <si>
    <t>33</t>
  </si>
  <si>
    <t>919721121</t>
  </si>
  <si>
    <t>Geomříž pro stabilizaci podkladu tuhá dvouosá z PP podélná pevnost v tahu do 20 kN/m</t>
  </si>
  <si>
    <t>-250915821</t>
  </si>
  <si>
    <t>0,25*SK01</t>
  </si>
  <si>
    <t>34</t>
  </si>
  <si>
    <t>919726121</t>
  </si>
  <si>
    <t>Geotextilie pro ochranu, separaci a filtraci netkaná měrná hmotnost do 200 g/m2</t>
  </si>
  <si>
    <t>-1387767975</t>
  </si>
  <si>
    <t>35</t>
  </si>
  <si>
    <t>965042241</t>
  </si>
  <si>
    <t>Bourání podkladů pod dlažby nebo mazanin betonových nebo z litého asfaltu tl přes 100 mm pl pře 4 m2</t>
  </si>
  <si>
    <t>-623319883</t>
  </si>
  <si>
    <t>11,4*0,15+37,8*0,15</t>
  </si>
  <si>
    <t>36</t>
  </si>
  <si>
    <t>971000105</t>
  </si>
  <si>
    <t>Šabloning akrylovou barvou - OS05, kompletní D+M, dle tabulky ostatních prvků</t>
  </si>
  <si>
    <t>-1293314439</t>
  </si>
  <si>
    <t>37</t>
  </si>
  <si>
    <t>971000106</t>
  </si>
  <si>
    <t>Cortenova deska 06*0,3 - OS06, kompletní D+M, dle tabulky ostatních prvků</t>
  </si>
  <si>
    <t>2073645857</t>
  </si>
  <si>
    <t>981000001</t>
  </si>
  <si>
    <t>Lavička s opěradlem a područkami - MB01, kompletní D+M, dle tabulky mobiliáře</t>
  </si>
  <si>
    <t>1296000218</t>
  </si>
  <si>
    <t>39</t>
  </si>
  <si>
    <t>981000003</t>
  </si>
  <si>
    <t>Lavička bez opěradla - MB03, kompletní D+M, dle tabulky mobiliáře</t>
  </si>
  <si>
    <t>-1948782275</t>
  </si>
  <si>
    <t>40</t>
  </si>
  <si>
    <t>981000004</t>
  </si>
  <si>
    <t>Odpadkový koš - MB04, kompletní D+M, dle tabulky mobiliáře</t>
  </si>
  <si>
    <t>-1802862680</t>
  </si>
  <si>
    <t>41</t>
  </si>
  <si>
    <t>981000005</t>
  </si>
  <si>
    <t>Držák sáčků - MB05, kompletní D+M, dle tabulky mobiliáře</t>
  </si>
  <si>
    <t>685098687</t>
  </si>
  <si>
    <t>42</t>
  </si>
  <si>
    <t>981000006</t>
  </si>
  <si>
    <t>Piknikový stůl - MB06, kompletní D+M, dle tabulky mobiliáře</t>
  </si>
  <si>
    <t>-1528837080</t>
  </si>
  <si>
    <t>43</t>
  </si>
  <si>
    <t>997013501</t>
  </si>
  <si>
    <t>Odvoz suti a vybouraných hmot na skládku nebo meziskládku do 1 km se složením</t>
  </si>
  <si>
    <t>-1437530912</t>
  </si>
  <si>
    <t>100,29+16,236</t>
  </si>
  <si>
    <t>44</t>
  </si>
  <si>
    <t>997013509</t>
  </si>
  <si>
    <t>Příplatek k odvozu suti a vybouraných hmot na skládku ZKD 1 km přes 1 km</t>
  </si>
  <si>
    <t>-854042926</t>
  </si>
  <si>
    <t>20*116,526</t>
  </si>
  <si>
    <t>45</t>
  </si>
  <si>
    <t>997013801</t>
  </si>
  <si>
    <t>Poplatek za uložení stavebního betonového odpadu na skládce (skládkovné)</t>
  </si>
  <si>
    <t>1668300933</t>
  </si>
  <si>
    <t>116,526</t>
  </si>
  <si>
    <t>46</t>
  </si>
  <si>
    <t>998011002</t>
  </si>
  <si>
    <t>Přesun hmot pro budovy zděné v do 12 m</t>
  </si>
  <si>
    <t>-1496051495</t>
  </si>
  <si>
    <t>47</t>
  </si>
  <si>
    <t>767800000</t>
  </si>
  <si>
    <t>Přechodový ocelový pásek kotvený po 1 m - PR01</t>
  </si>
  <si>
    <t>1314649284</t>
  </si>
  <si>
    <t>41+32+32+63+28+34+75+12-140</t>
  </si>
  <si>
    <t>48</t>
  </si>
  <si>
    <t>767800001</t>
  </si>
  <si>
    <t>Demontáž a zpětná montáž ocelového přechodového pásku - PR01</t>
  </si>
  <si>
    <t>916561187</t>
  </si>
  <si>
    <t>140</t>
  </si>
  <si>
    <t>49</t>
  </si>
  <si>
    <t>998767102</t>
  </si>
  <si>
    <t>Přesun hmot tonážní pro zámečnické konstrukce v objektech v do 12 m</t>
  </si>
  <si>
    <t>1689924940</t>
  </si>
  <si>
    <t>VP - Vícepráce</t>
  </si>
  <si>
    <t>PN</t>
  </si>
  <si>
    <t>002 - SO04 - Sadové a vegetační úpravy</t>
  </si>
  <si>
    <t>1 - Zemní práce</t>
  </si>
  <si>
    <t>11 - Přípravné a přidružené práce</t>
  </si>
  <si>
    <t>181 - Sadové úpravy</t>
  </si>
  <si>
    <t>95 - Dokončovací konstrukce na pozemních stavbách</t>
  </si>
  <si>
    <t>111201101R00</t>
  </si>
  <si>
    <t>...Odstranění křovin i s kořeny na ploše do 1000 m2</t>
  </si>
  <si>
    <t>627498451</t>
  </si>
  <si>
    <t>112101111R00</t>
  </si>
  <si>
    <t>Kácení stromů listnatých průměru 20 cm, svah 1:5</t>
  </si>
  <si>
    <t>118243126</t>
  </si>
  <si>
    <t>112201101R00</t>
  </si>
  <si>
    <t>...Odstranění pařezů pod úrovní, o průměru 10 - 30 cm</t>
  </si>
  <si>
    <t>-1798493834</t>
  </si>
  <si>
    <t>162301401R00</t>
  </si>
  <si>
    <t>...větví stromů listnatých, průměru kmene přes 100 do 300 mm, na vzdálenost do 5 000 m</t>
  </si>
  <si>
    <t>143315635</t>
  </si>
  <si>
    <t>162301411R00</t>
  </si>
  <si>
    <t>...kmenů stromů listnatých, průměru kmene přes 100 do 300 mm, na vzdálenost do 5 000 m</t>
  </si>
  <si>
    <t>-474512444</t>
  </si>
  <si>
    <t>162301421R00</t>
  </si>
  <si>
    <t>...Vodorovné přemístění pařezů  D 30 cm do 5000 m</t>
  </si>
  <si>
    <t>-1502839202</t>
  </si>
  <si>
    <t>162301501R00</t>
  </si>
  <si>
    <t>...nma vzdálenost do 5 000 m</t>
  </si>
  <si>
    <t>-1709875555</t>
  </si>
  <si>
    <t>162309999RT1</t>
  </si>
  <si>
    <t>Poplatek za kompostování a uložení</t>
  </si>
  <si>
    <t>soubor</t>
  </si>
  <si>
    <t>1232606001</t>
  </si>
  <si>
    <t>162309999RT2</t>
  </si>
  <si>
    <t>Poplatek za spalovnu, listnaté stromy, části nekompostovatelné</t>
  </si>
  <si>
    <t>880187074</t>
  </si>
  <si>
    <t>183403111RT2</t>
  </si>
  <si>
    <t>Obdělání půdy nakopáním do 20 cm v rovině</t>
  </si>
  <si>
    <t>90860422</t>
  </si>
  <si>
    <t>25234002.AR</t>
  </si>
  <si>
    <t>herbicid totální; účinná látka izopropylaminová sůl glyphosatu; hubení vytrvalých plevelů</t>
  </si>
  <si>
    <t>l</t>
  </si>
  <si>
    <t>-1042035768</t>
  </si>
  <si>
    <t>183403113R00</t>
  </si>
  <si>
    <t>Obdělání půdy frézováním v rovině</t>
  </si>
  <si>
    <t>243689303</t>
  </si>
  <si>
    <t>183403152R00</t>
  </si>
  <si>
    <t>Obdělání půdy vláčením, v rovině</t>
  </si>
  <si>
    <t>2128633902</t>
  </si>
  <si>
    <t>183403153R00</t>
  </si>
  <si>
    <t>Obdělání půdy hrabáním, v rovině</t>
  </si>
  <si>
    <t>417187167</t>
  </si>
  <si>
    <t xml:space="preserve">Nové záhony 2 x hrabání : </t>
  </si>
  <si>
    <t>Začátek provozního součtu</t>
  </si>
  <si>
    <t xml:space="preserve">  Živý plot ŽP2 : 15,3</t>
  </si>
  <si>
    <t>Konec provozního součtu</t>
  </si>
  <si>
    <t>15,3*2</t>
  </si>
  <si>
    <t>Součet</t>
  </si>
  <si>
    <t>184802111R00</t>
  </si>
  <si>
    <t>Chem. odplevelení před založ. postřikem, v rovině</t>
  </si>
  <si>
    <t>1636760665</t>
  </si>
  <si>
    <t>Včetně dovozu vody do 10 km.</t>
  </si>
  <si>
    <t xml:space="preserve">Ošetření ploch pro založení nových trávníků před osetím 2 x totální herbicid : </t>
  </si>
  <si>
    <t xml:space="preserve">  B35 : 314,2</t>
  </si>
  <si>
    <t xml:space="preserve">  B38 : 78,5</t>
  </si>
  <si>
    <t xml:space="preserve">  B06 : 269,1</t>
  </si>
  <si>
    <t xml:space="preserve">  B36 : 78,5</t>
  </si>
  <si>
    <t xml:space="preserve">  B37 : 50,3</t>
  </si>
  <si>
    <t>790,6*2</t>
  </si>
  <si>
    <t>110001112U00</t>
  </si>
  <si>
    <t>Vytyčení rozsahu prací, označení dřevin a křovin před zahájením výřezu</t>
  </si>
  <si>
    <t>-1836534416</t>
  </si>
  <si>
    <t>01150010R</t>
  </si>
  <si>
    <t>Dodávka hnojivé tablety k výsadbě stromů</t>
  </si>
  <si>
    <t>-944624652</t>
  </si>
  <si>
    <t>02650098R</t>
  </si>
  <si>
    <t>Gleditsia triacanthos, výsadbová velikost 16/18</t>
  </si>
  <si>
    <t>-907373600</t>
  </si>
  <si>
    <t>02650099R</t>
  </si>
  <si>
    <t>Gleditsia triacanthos, výsadbová velikost 18/20</t>
  </si>
  <si>
    <t>-1684833051</t>
  </si>
  <si>
    <t>02650100R</t>
  </si>
  <si>
    <t>Acer platanoides, výsadbová velikost 16/18</t>
  </si>
  <si>
    <t>-290543039</t>
  </si>
  <si>
    <t>02650108R</t>
  </si>
  <si>
    <t>Pinus sylvestris, výsadbová velikost 18/20, kamenný tvar</t>
  </si>
  <si>
    <t>489517347</t>
  </si>
  <si>
    <t>02650109R</t>
  </si>
  <si>
    <t>Pinus sylvestris, výsadbová velikost 20/25, kamenný tvar</t>
  </si>
  <si>
    <t>1248639808</t>
  </si>
  <si>
    <t>05217230R</t>
  </si>
  <si>
    <t>tyč jehličnatá; 100 až 120 mm; jakost 4; tř. 3</t>
  </si>
  <si>
    <t>764978385</t>
  </si>
  <si>
    <t>05217235R</t>
  </si>
  <si>
    <t>Příčníky pro ochrannou ohrádku</t>
  </si>
  <si>
    <t>-944790746</t>
  </si>
  <si>
    <t>05550064R</t>
  </si>
  <si>
    <t>Carpinus betulus, velikost 125/150</t>
  </si>
  <si>
    <t>264145934</t>
  </si>
  <si>
    <t>10311100R</t>
  </si>
  <si>
    <t>Dodávka kompostu pro hnojení</t>
  </si>
  <si>
    <t>-624615967</t>
  </si>
  <si>
    <t>111104211R00</t>
  </si>
  <si>
    <t>Pokosení trávníku parkov. svah do 1:5, odvoz 20 km</t>
  </si>
  <si>
    <t>-1317259732</t>
  </si>
  <si>
    <t xml:space="preserve">Nově založený a regenerovaný trávník parkový 2x pokosení : </t>
  </si>
  <si>
    <t xml:space="preserve">  TRÁVNÍK2 : 555</t>
  </si>
  <si>
    <t xml:space="preserve">  TRÁVNÍK3 : 463,8</t>
  </si>
  <si>
    <t xml:space="preserve">  TRÁVNÍK4 : 633,1</t>
  </si>
  <si>
    <t xml:space="preserve">  TRÁVNÍK5 : 1053,3</t>
  </si>
  <si>
    <t xml:space="preserve">  TRÁVNÍK6 : 732,4</t>
  </si>
  <si>
    <t xml:space="preserve">  TRÁVNÍK7 : 296,1</t>
  </si>
  <si>
    <t>4131,6*2</t>
  </si>
  <si>
    <t>180401212R00</t>
  </si>
  <si>
    <t>Založení trávníku lučního výsevem ve svahu do 1:2</t>
  </si>
  <si>
    <t>-252964819</t>
  </si>
  <si>
    <t>180402111R00</t>
  </si>
  <si>
    <t>Založení trávníku parkového výsevem v rovině, vč. prohnojení</t>
  </si>
  <si>
    <t>-128135617</t>
  </si>
  <si>
    <t>180402112R00</t>
  </si>
  <si>
    <t>Založení trávníku parkového výsevem svah do 1:2</t>
  </si>
  <si>
    <t>-1331013684</t>
  </si>
  <si>
    <t>183101111R00</t>
  </si>
  <si>
    <t>Hloub. jamek bez výměny půdy do 0,01 m3, svah 1:5</t>
  </si>
  <si>
    <t>-1418631940</t>
  </si>
  <si>
    <t>183101121R00</t>
  </si>
  <si>
    <t>Hloubení jamek bez výměny půdy do 1 m3, svah 1:5</t>
  </si>
  <si>
    <t>-1664361935</t>
  </si>
  <si>
    <t>183204112RT1</t>
  </si>
  <si>
    <t>Výsadba trvalek</t>
  </si>
  <si>
    <t>-1599743420</t>
  </si>
  <si>
    <t>183205111R00</t>
  </si>
  <si>
    <t>Založení záhonu v rovině/svah 1 : 5, hor. 1 - 2</t>
  </si>
  <si>
    <t>-1763631980</t>
  </si>
  <si>
    <t>Včetně jednoho obdělání půdy nakopáním, frézováním nebo rytím.</t>
  </si>
  <si>
    <t>183405312R00</t>
  </si>
  <si>
    <t>Provzdušnění trávníku s pískováním</t>
  </si>
  <si>
    <t>ha</t>
  </si>
  <si>
    <t>-1765533219</t>
  </si>
  <si>
    <t>Včetně dodání písku.</t>
  </si>
  <si>
    <t xml:space="preserve">Regenerace trávníku : </t>
  </si>
  <si>
    <t xml:space="preserve">  TRÁVNÍK 2 : 555</t>
  </si>
  <si>
    <t xml:space="preserve">  TRÁVNÍK 3 : 463,8</t>
  </si>
  <si>
    <t xml:space="preserve">  TRÁVNÍK 4 : 633,1</t>
  </si>
  <si>
    <t xml:space="preserve">  TRÁVNÍK 5 : 1053,3</t>
  </si>
  <si>
    <t xml:space="preserve">  TRÁVNÍK 6 : 732,4</t>
  </si>
  <si>
    <t xml:space="preserve">  TRÁVNÍK 7 : 296,1</t>
  </si>
  <si>
    <t>3733,7*0,0001</t>
  </si>
  <si>
    <t>184102115R00</t>
  </si>
  <si>
    <t>Výsadba dřevin s balem D do 60 cm, v rovině</t>
  </si>
  <si>
    <t>287516868</t>
  </si>
  <si>
    <t>184202112R00</t>
  </si>
  <si>
    <t>Ukotvení dřeviny kůly D do 10 cm, dl. do 3 m</t>
  </si>
  <si>
    <t>1096913002</t>
  </si>
  <si>
    <t>10391100R</t>
  </si>
  <si>
    <t>kůra mulčovací; balení volně loženo</t>
  </si>
  <si>
    <t>864659241</t>
  </si>
  <si>
    <t>25191158R</t>
  </si>
  <si>
    <t>hnojivo dusíkaté</t>
  </si>
  <si>
    <t>Kg</t>
  </si>
  <si>
    <t>-1066668724</t>
  </si>
  <si>
    <t>184801121R00</t>
  </si>
  <si>
    <t>Ošetřování vysazených dřevin soliterních, v rovině</t>
  </si>
  <si>
    <t>979767277</t>
  </si>
  <si>
    <t>184807111RT1</t>
  </si>
  <si>
    <t>Ochrana stromu - ohrádka</t>
  </si>
  <si>
    <t>-670038813</t>
  </si>
  <si>
    <t>Včetně řeziva.</t>
  </si>
  <si>
    <t>00572400R</t>
  </si>
  <si>
    <t>směs travní parková, pro běžnou zátěž</t>
  </si>
  <si>
    <t>kg</t>
  </si>
  <si>
    <t>-308227962</t>
  </si>
  <si>
    <t xml:space="preserve">Nově založený a regenerovaný trávník parkový 30g/m2 : </t>
  </si>
  <si>
    <t>4131,6*0,03</t>
  </si>
  <si>
    <t>00572473R</t>
  </si>
  <si>
    <t>směs travní luční,sušší a vlhčí podm.</t>
  </si>
  <si>
    <t>169650149</t>
  </si>
  <si>
    <t xml:space="preserve">Nově založený trávník rough 30g/m2 : </t>
  </si>
  <si>
    <t>392,7*0,03</t>
  </si>
  <si>
    <t>184921093R00</t>
  </si>
  <si>
    <t>Mulčování rostlin tl. do 0,1 m rovina</t>
  </si>
  <si>
    <t>906242766</t>
  </si>
  <si>
    <t>185803411R00</t>
  </si>
  <si>
    <t>Vyhrabání trávníku v rovině nebo svahu do 1 : 5</t>
  </si>
  <si>
    <t>780312567</t>
  </si>
  <si>
    <t>185804111R00</t>
  </si>
  <si>
    <t>Ošetření vysázených květin v rovině</t>
  </si>
  <si>
    <t>451350254</t>
  </si>
  <si>
    <t>185804312R00</t>
  </si>
  <si>
    <t>Zalití rostlin vodou plochy nad 20 m2</t>
  </si>
  <si>
    <t>-1653290681</t>
  </si>
  <si>
    <t>952901411RT1</t>
  </si>
  <si>
    <t>Vyčištění ostatních ploch od zbytků dřevin a úklid po ukončení prací vč. přístupových cest</t>
  </si>
  <si>
    <t>-1349607533</t>
  </si>
  <si>
    <t>010 - IO09 - Areálové rozvody dešťové kanalizace</t>
  </si>
  <si>
    <t xml:space="preserve">    4 - Vodorovné konstrukce</t>
  </si>
  <si>
    <t xml:space="preserve">    8 - Trubní vedení</t>
  </si>
  <si>
    <t>132201203</t>
  </si>
  <si>
    <t>Hloubení rýh š do 2000 mm v hornině tř. 3 objemu do 5000 m3</t>
  </si>
  <si>
    <t>1515243427</t>
  </si>
  <si>
    <t>132201209</t>
  </si>
  <si>
    <t>Příplatek za lepivost k hloubení rýh š do 2000 mm v hornině tř. 3</t>
  </si>
  <si>
    <t>-1079905687</t>
  </si>
  <si>
    <t>151101102</t>
  </si>
  <si>
    <t>Zřízení příložného pažení a rozepření stěn rýh hl do 4 m</t>
  </si>
  <si>
    <t>389363670</t>
  </si>
  <si>
    <t>Uložení sypaniny z hornin soudržných do násypů zhutněných na 95 % PS</t>
  </si>
  <si>
    <t>-331108995</t>
  </si>
  <si>
    <t>174101101</t>
  </si>
  <si>
    <t>Zásyp jam, šachet rýh nebo kolem objektů sypaninou se zhutněním</t>
  </si>
  <si>
    <t>-1011480742</t>
  </si>
  <si>
    <t>451573111</t>
  </si>
  <si>
    <t>Lože pro potrubí otevřený výkop ze štěrkopísku</t>
  </si>
  <si>
    <t>-1142822214</t>
  </si>
  <si>
    <t>359901211</t>
  </si>
  <si>
    <t>Monitoring stoky jakékoli výšky na nové kanalizaci</t>
  </si>
  <si>
    <t>-1537105626</t>
  </si>
  <si>
    <t>836268000</t>
  </si>
  <si>
    <t>Příplatek za napojení na stávající kanalizaci</t>
  </si>
  <si>
    <t>-76199778</t>
  </si>
  <si>
    <t>871315221</t>
  </si>
  <si>
    <t>Kanalizační potrubí z tvrdého PVC-systém KG tuhost třídy SN12 DN150</t>
  </si>
  <si>
    <t>1515683241</t>
  </si>
  <si>
    <t>892351111</t>
  </si>
  <si>
    <t>Tlaková zkouška vodou potrubí DN 150 nebo 200</t>
  </si>
  <si>
    <t>528137800</t>
  </si>
  <si>
    <t>935932620</t>
  </si>
  <si>
    <t>Vpusť s kalovým košem pro plastový žlab vnitřní š 400 mm</t>
  </si>
  <si>
    <t>2006779924</t>
  </si>
  <si>
    <t>011 - IO09 - Veřejné osvětlení</t>
  </si>
  <si>
    <t>D1 - Materiál</t>
  </si>
  <si>
    <t>D2 - Montážní a demontážní práce</t>
  </si>
  <si>
    <t>1.</t>
  </si>
  <si>
    <t>Stožárová svorkovnice SCHM 1,5 – 35 (3xL, 1xPEN, poj. spodek, přepážky), montáž do stožáru (stožár dodávkou stavební části)</t>
  </si>
  <si>
    <t>ks</t>
  </si>
  <si>
    <t>-172465265</t>
  </si>
  <si>
    <t>10.</t>
  </si>
  <si>
    <t>Zemní kabelová spojka pro kabel AYKY 4x16 a CYKY 4x10, teplem smrštitelná</t>
  </si>
  <si>
    <t>421248963</t>
  </si>
  <si>
    <t>2.</t>
  </si>
  <si>
    <t>Stožárová svorkovnice dvojitá SCHM 1,5 – 35 (6xL, 2xPEN, poj. spodek, přepážky), montáž do stožáru (stožár dodávkou stavební části)</t>
  </si>
  <si>
    <t>1023351710</t>
  </si>
  <si>
    <t>3.</t>
  </si>
  <si>
    <t>Kabel CYKY-J 4x10</t>
  </si>
  <si>
    <t>-123646301</t>
  </si>
  <si>
    <t>4.</t>
  </si>
  <si>
    <t>Kabel CYKY-J 3x1,5</t>
  </si>
  <si>
    <t>383269487</t>
  </si>
  <si>
    <t>5.</t>
  </si>
  <si>
    <t>Drát FeZn A 10mm</t>
  </si>
  <si>
    <t>385928457</t>
  </si>
  <si>
    <t>6.</t>
  </si>
  <si>
    <t>Betonový základ pro stožár v. 5m, rozm.: 500x500x800mm, vč. výkopu</t>
  </si>
  <si>
    <t>-619760263</t>
  </si>
  <si>
    <t>7.</t>
  </si>
  <si>
    <t>Kabelová chránička ohebná A 110mm, např. KOPOFLEX</t>
  </si>
  <si>
    <t>-831172515</t>
  </si>
  <si>
    <t>8.</t>
  </si>
  <si>
    <t>Zemnící svorka FeZn, pro vzájemné spojení vodičů A 10mm</t>
  </si>
  <si>
    <t>-1241644147</t>
  </si>
  <si>
    <t>9.</t>
  </si>
  <si>
    <t>Protikorozní nátěr FeZn vodičů v místě přechodu země/vzduch</t>
  </si>
  <si>
    <t>-333334763</t>
  </si>
  <si>
    <t>SV1-6</t>
  </si>
  <si>
    <t>Stožárová lampa dle slecifikace</t>
  </si>
  <si>
    <t>37763273</t>
  </si>
  <si>
    <t>11.</t>
  </si>
  <si>
    <t>Demontáž stávajícího stožáru veřejného osvětlení do výšky 6m vč. základu</t>
  </si>
  <si>
    <t>2146847617</t>
  </si>
  <si>
    <t>12.</t>
  </si>
  <si>
    <t>Demontáž stávajícího stožáru veřejného osvětlení výšky nad 6m vč. základu</t>
  </si>
  <si>
    <t>-1178038012</t>
  </si>
  <si>
    <t>13.</t>
  </si>
  <si>
    <t>Odpojení stávajících rozvodů VO v rámci přepojování na nové příp. provizorní rozvody dle výkresové dokumentace</t>
  </si>
  <si>
    <t>-287697560</t>
  </si>
  <si>
    <t>14.</t>
  </si>
  <si>
    <t>Montáž nového stožáru v. 5m, vč. připojení a osazení svítidla (stožár + svítidlo dodávkou stavební části)</t>
  </si>
  <si>
    <t>-385085549</t>
  </si>
  <si>
    <t>15.</t>
  </si>
  <si>
    <t>Obnažení stávající kabelové trasy v délce 14m a přepojení stávajícího kabelu do nového stožáru VO L01/III/1 (odstranění provizorního napojení stožáru L01/I/18)</t>
  </si>
  <si>
    <t>-1063407641</t>
  </si>
  <si>
    <t>16.</t>
  </si>
  <si>
    <t>Ruční výkop rýhy pro kabel 300x850mm, uložení kabelů do pískového lože, zához přesátou zeminou s hutněním, ochranná fólie</t>
  </si>
  <si>
    <t>1496860221</t>
  </si>
  <si>
    <t>17.</t>
  </si>
  <si>
    <t>Montážní a spojovací materiál, vč. příchytek kabelů, pásků apod., drobný nespecifikovaný materiál</t>
  </si>
  <si>
    <t>519312186</t>
  </si>
  <si>
    <t>VRN - Vedlejší rozpočtové náklady</t>
  </si>
  <si>
    <t xml:space="preserve">    2-VRN - Zhotovení vzorků materiálů a výrobků</t>
  </si>
  <si>
    <t>VRN02</t>
  </si>
  <si>
    <t>Geodetické vytyčení stavby</t>
  </si>
  <si>
    <t>kpl</t>
  </si>
  <si>
    <t>1022690398</t>
  </si>
  <si>
    <t>VRN03</t>
  </si>
  <si>
    <t>Vytyčení stávajících podzemních sítí</t>
  </si>
  <si>
    <t>924829176</t>
  </si>
  <si>
    <t>VRN04</t>
  </si>
  <si>
    <t>-1081027147</t>
  </si>
  <si>
    <t>VRN05</t>
  </si>
  <si>
    <t>Užívání veřejných ploch a prostranství</t>
  </si>
  <si>
    <t>-1604107657</t>
  </si>
  <si>
    <t>VRN07</t>
  </si>
  <si>
    <t>Dokumentace skutečného provedení</t>
  </si>
  <si>
    <t>-768004631</t>
  </si>
  <si>
    <t>VRN08</t>
  </si>
  <si>
    <t>Geodetické zaměření skutečného provedení</t>
  </si>
  <si>
    <t>-2025523617</t>
  </si>
  <si>
    <t>VRN09</t>
  </si>
  <si>
    <t>Zkoušky a revize</t>
  </si>
  <si>
    <t>1438698249</t>
  </si>
  <si>
    <t>VRN11</t>
  </si>
  <si>
    <t>Zabezpečení a ostraha stavby</t>
  </si>
  <si>
    <t>-56353080</t>
  </si>
  <si>
    <t>VRN12</t>
  </si>
  <si>
    <t>Zajištění kolaudačních rozhodnutí</t>
  </si>
  <si>
    <t>-1081417238</t>
  </si>
  <si>
    <t>VZR05</t>
  </si>
  <si>
    <t>Vzorek zatravňovací dlažby</t>
  </si>
  <si>
    <t>-951565766</t>
  </si>
  <si>
    <t>VZR08</t>
  </si>
  <si>
    <t>Odsouhlasení barevnosti použitého kameniva pro povrch probarveného asfaltu</t>
  </si>
  <si>
    <t>408579605</t>
  </si>
  <si>
    <t>VZR09</t>
  </si>
  <si>
    <t>Vzorek 1 ks svítidla VO včetně stožáru a instalace v místě</t>
  </si>
  <si>
    <t>-2037800022</t>
  </si>
  <si>
    <t>VZR10</t>
  </si>
  <si>
    <t>Vzorek lavička</t>
  </si>
  <si>
    <t>-408003584</t>
  </si>
  <si>
    <t>VZR12</t>
  </si>
  <si>
    <t>Vzorek kolostav</t>
  </si>
  <si>
    <t>1902695853</t>
  </si>
  <si>
    <t>VZR13</t>
  </si>
  <si>
    <t>Vzorek probarveného asfaltu</t>
  </si>
  <si>
    <t>-1395005483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</si>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</sst>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  <font>
      <i/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0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8" fillId="0" borderId="0" xfId="0" applyFont="1" applyBorder="1" applyAlignment="1">
      <alignment horizontal="left" vertical="center"/>
    </xf>
    <xf numFmtId="0" fontId="4" fillId="22" borderId="0" xfId="0" applyFont="1" applyFill="1" applyBorder="1" applyAlignment="1" applyProtection="1">
      <alignment horizontal="left" vertical="center"/>
      <protection locked="0"/>
    </xf>
    <xf numFmtId="49" fontId="4" fillId="2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172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78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9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91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91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8" fillId="0" borderId="30" xfId="0" applyFont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 wrapText="1"/>
    </xf>
    <xf numFmtId="0" fontId="88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92" fillId="0" borderId="0" xfId="0" applyFont="1" applyBorder="1" applyAlignment="1">
      <alignment vertical="center"/>
    </xf>
    <xf numFmtId="4" fontId="93" fillId="0" borderId="22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96" fillId="0" borderId="22" xfId="0" applyNumberFormat="1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174" fontId="96" fillId="0" borderId="0" xfId="0" applyNumberFormat="1" applyFont="1" applyBorder="1" applyAlignment="1">
      <alignment vertical="center"/>
    </xf>
    <xf numFmtId="4" fontId="96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6" fillId="0" borderId="24" xfId="0" applyNumberFormat="1" applyFont="1" applyBorder="1" applyAlignment="1">
      <alignment vertical="center"/>
    </xf>
    <xf numFmtId="4" fontId="96" fillId="0" borderId="25" xfId="0" applyNumberFormat="1" applyFont="1" applyBorder="1" applyAlignment="1">
      <alignment vertical="center"/>
    </xf>
    <xf numFmtId="174" fontId="96" fillId="0" borderId="25" xfId="0" applyNumberFormat="1" applyFont="1" applyBorder="1" applyAlignment="1">
      <alignment vertical="center"/>
    </xf>
    <xf numFmtId="4" fontId="96" fillId="0" borderId="26" xfId="0" applyNumberFormat="1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172" fontId="91" fillId="22" borderId="19" xfId="0" applyNumberFormat="1" applyFont="1" applyFill="1" applyBorder="1" applyAlignment="1" applyProtection="1">
      <alignment horizontal="center" vertical="center"/>
      <protection locked="0"/>
    </xf>
    <xf numFmtId="0" fontId="91" fillId="22" borderId="20" xfId="0" applyFont="1" applyFill="1" applyBorder="1" applyAlignment="1" applyProtection="1">
      <alignment horizontal="center" vertical="center"/>
      <protection locked="0"/>
    </xf>
    <xf numFmtId="4" fontId="91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72" fontId="91" fillId="22" borderId="22" xfId="0" applyNumberFormat="1" applyFont="1" applyFill="1" applyBorder="1" applyAlignment="1" applyProtection="1">
      <alignment horizontal="center" vertical="center"/>
      <protection locked="0"/>
    </xf>
    <xf numFmtId="0" fontId="91" fillId="22" borderId="0" xfId="0" applyFont="1" applyFill="1" applyBorder="1" applyAlignment="1" applyProtection="1">
      <alignment horizontal="center" vertical="center"/>
      <protection locked="0"/>
    </xf>
    <xf numFmtId="4" fontId="91" fillId="0" borderId="23" xfId="0" applyNumberFormat="1" applyFont="1" applyBorder="1" applyAlignment="1">
      <alignment vertical="center"/>
    </xf>
    <xf numFmtId="172" fontId="91" fillId="22" borderId="24" xfId="0" applyNumberFormat="1" applyFont="1" applyFill="1" applyBorder="1" applyAlignment="1" applyProtection="1">
      <alignment horizontal="center" vertical="center"/>
      <protection locked="0"/>
    </xf>
    <xf numFmtId="0" fontId="91" fillId="22" borderId="25" xfId="0" applyFont="1" applyFill="1" applyBorder="1" applyAlignment="1" applyProtection="1">
      <alignment horizontal="center" vertical="center"/>
      <protection locked="0"/>
    </xf>
    <xf numFmtId="4" fontId="91" fillId="0" borderId="26" xfId="0" applyNumberFormat="1" applyFont="1" applyBorder="1" applyAlignment="1">
      <alignment vertical="center"/>
    </xf>
    <xf numFmtId="0" fontId="92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8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91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80" fillId="0" borderId="0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91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98" fillId="0" borderId="20" xfId="0" applyNumberFormat="1" applyFont="1" applyBorder="1" applyAlignment="1">
      <alignment/>
    </xf>
    <xf numFmtId="174" fontId="98" fillId="0" borderId="21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1" fillId="0" borderId="13" xfId="0" applyFont="1" applyBorder="1" applyAlignment="1">
      <alignment/>
    </xf>
    <xf numFmtId="0" fontId="81" fillId="0" borderId="0" xfId="0" applyFont="1" applyBorder="1" applyAlignment="1">
      <alignment/>
    </xf>
    <xf numFmtId="0" fontId="79" fillId="0" borderId="0" xfId="0" applyFont="1" applyBorder="1" applyAlignment="1">
      <alignment horizontal="left"/>
    </xf>
    <xf numFmtId="0" fontId="81" fillId="0" borderId="14" xfId="0" applyFont="1" applyBorder="1" applyAlignment="1">
      <alignment/>
    </xf>
    <xf numFmtId="0" fontId="81" fillId="0" borderId="22" xfId="0" applyFont="1" applyBorder="1" applyAlignment="1">
      <alignment/>
    </xf>
    <xf numFmtId="174" fontId="81" fillId="0" borderId="0" xfId="0" applyNumberFormat="1" applyFont="1" applyBorder="1" applyAlignment="1">
      <alignment/>
    </xf>
    <xf numFmtId="174" fontId="81" fillId="0" borderId="23" xfId="0" applyNumberFormat="1" applyFont="1" applyBorder="1" applyAlignment="1">
      <alignment/>
    </xf>
    <xf numFmtId="0" fontId="81" fillId="0" borderId="0" xfId="0" applyFont="1" applyAlignment="1">
      <alignment horizontal="left"/>
    </xf>
    <xf numFmtId="0" fontId="81" fillId="0" borderId="0" xfId="0" applyFont="1" applyAlignment="1">
      <alignment horizontal="center"/>
    </xf>
    <xf numFmtId="4" fontId="81" fillId="0" borderId="0" xfId="0" applyNumberFormat="1" applyFont="1" applyAlignment="1">
      <alignment vertical="center"/>
    </xf>
    <xf numFmtId="0" fontId="80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75" fontId="0" fillId="0" borderId="33" xfId="0" applyNumberFormat="1" applyFont="1" applyBorder="1" applyAlignment="1" applyProtection="1">
      <alignment vertical="center"/>
      <protection/>
    </xf>
    <xf numFmtId="0" fontId="78" fillId="22" borderId="33" xfId="0" applyFont="1" applyFill="1" applyBorder="1" applyAlignment="1" applyProtection="1">
      <alignment horizontal="left" vertical="center"/>
      <protection locked="0"/>
    </xf>
    <xf numFmtId="174" fontId="78" fillId="0" borderId="0" xfId="0" applyNumberFormat="1" applyFont="1" applyBorder="1" applyAlignment="1">
      <alignment vertical="center"/>
    </xf>
    <xf numFmtId="174" fontId="78" fillId="0" borderId="23" xfId="0" applyNumberFormat="1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175" fontId="82" fillId="0" borderId="0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2" fillId="0" borderId="22" xfId="0" applyFont="1" applyBorder="1" applyAlignment="1">
      <alignment vertical="center"/>
    </xf>
    <xf numFmtId="0" fontId="82" fillId="0" borderId="23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99" fillId="0" borderId="33" xfId="0" applyFont="1" applyBorder="1" applyAlignment="1" applyProtection="1">
      <alignment horizontal="center" vertical="center"/>
      <protection/>
    </xf>
    <xf numFmtId="49" fontId="99" fillId="0" borderId="33" xfId="0" applyNumberFormat="1" applyFont="1" applyBorder="1" applyAlignment="1" applyProtection="1">
      <alignment horizontal="left" vertical="center" wrapText="1"/>
      <protection/>
    </xf>
    <xf numFmtId="0" fontId="99" fillId="0" borderId="33" xfId="0" applyFont="1" applyBorder="1" applyAlignment="1" applyProtection="1">
      <alignment horizontal="center" vertical="center" wrapText="1"/>
      <protection/>
    </xf>
    <xf numFmtId="175" fontId="99" fillId="0" borderId="33" xfId="0" applyNumberFormat="1" applyFont="1" applyBorder="1" applyAlignment="1" applyProtection="1">
      <alignment vertical="center"/>
      <protection/>
    </xf>
    <xf numFmtId="0" fontId="0" fillId="22" borderId="33" xfId="0" applyFont="1" applyFill="1" applyBorder="1" applyAlignment="1" applyProtection="1">
      <alignment horizontal="center" vertical="center"/>
      <protection locked="0"/>
    </xf>
    <xf numFmtId="49" fontId="0" fillId="22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22" borderId="33" xfId="0" applyFont="1" applyFill="1" applyBorder="1" applyAlignment="1" applyProtection="1">
      <alignment horizontal="center" vertical="center" wrapText="1"/>
      <protection locked="0"/>
    </xf>
    <xf numFmtId="175" fontId="0" fillId="22" borderId="33" xfId="0" applyNumberFormat="1" applyFont="1" applyFill="1" applyBorder="1" applyAlignment="1" applyProtection="1">
      <alignment vertical="center"/>
      <protection locked="0"/>
    </xf>
    <xf numFmtId="0" fontId="78" fillId="22" borderId="33" xfId="0" applyFont="1" applyFill="1" applyBorder="1" applyAlignment="1" applyProtection="1">
      <alignment horizontal="center" vertical="center"/>
      <protection locked="0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3" fillId="0" borderId="14" xfId="0" applyFont="1" applyBorder="1" applyAlignment="1">
      <alignment vertical="center"/>
    </xf>
    <xf numFmtId="0" fontId="83" fillId="0" borderId="22" xfId="0" applyFont="1" applyBorder="1" applyAlignment="1">
      <alignment vertical="center"/>
    </xf>
    <xf numFmtId="0" fontId="83" fillId="0" borderId="2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175" fontId="84" fillId="0" borderId="0" xfId="0" applyNumberFormat="1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84" fillId="0" borderId="22" xfId="0" applyFont="1" applyBorder="1" applyAlignment="1">
      <alignment vertical="center"/>
    </xf>
    <xf numFmtId="0" fontId="84" fillId="0" borderId="2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49" fontId="4" fillId="2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4" fontId="100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94" fillId="0" borderId="0" xfId="0" applyFont="1" applyBorder="1" applyAlignment="1">
      <alignment horizontal="left" vertical="center" wrapText="1"/>
    </xf>
    <xf numFmtId="4" fontId="80" fillId="22" borderId="0" xfId="0" applyNumberFormat="1" applyFont="1" applyFill="1" applyBorder="1" applyAlignment="1" applyProtection="1">
      <alignment vertical="center"/>
      <protection locked="0"/>
    </xf>
    <xf numFmtId="4" fontId="80" fillId="0" borderId="0" xfId="0" applyNumberFormat="1" applyFont="1" applyBorder="1" applyAlignment="1">
      <alignment vertical="center"/>
    </xf>
    <xf numFmtId="0" fontId="80" fillId="22" borderId="0" xfId="0" applyFont="1" applyFill="1" applyBorder="1" applyAlignment="1" applyProtection="1">
      <alignment horizontal="left" vertical="center"/>
      <protection locked="0"/>
    </xf>
    <xf numFmtId="4" fontId="92" fillId="0" borderId="0" xfId="0" applyNumberFormat="1" applyFont="1" applyBorder="1" applyAlignment="1">
      <alignment horizontal="right" vertical="center"/>
    </xf>
    <xf numFmtId="4" fontId="92" fillId="0" borderId="0" xfId="0" applyNumberFormat="1" applyFont="1" applyBorder="1" applyAlignment="1">
      <alignment vertical="center"/>
    </xf>
    <xf numFmtId="4" fontId="92" fillId="35" borderId="0" xfId="0" applyNumberFormat="1" applyFont="1" applyFill="1" applyBorder="1" applyAlignment="1">
      <alignment vertical="center"/>
    </xf>
    <xf numFmtId="0" fontId="86" fillId="36" borderId="0" xfId="0" applyFont="1" applyFill="1" applyAlignment="1">
      <alignment horizontal="center" vertical="center"/>
    </xf>
    <xf numFmtId="0" fontId="88" fillId="0" borderId="0" xfId="0" applyFont="1" applyBorder="1" applyAlignment="1">
      <alignment horizontal="left" vertical="center" wrapText="1"/>
    </xf>
    <xf numFmtId="173" fontId="4" fillId="22" borderId="0" xfId="0" applyNumberFormat="1" applyFont="1" applyFill="1" applyBorder="1" applyAlignment="1" applyProtection="1">
      <alignment horizontal="left" vertical="center"/>
      <protection locked="0"/>
    </xf>
    <xf numFmtId="0" fontId="4" fillId="22" borderId="0" xfId="0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Border="1" applyAlignment="1">
      <alignment vertical="center"/>
    </xf>
    <xf numFmtId="4" fontId="78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79" fillId="0" borderId="0" xfId="0" applyNumberFormat="1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4" fontId="79" fillId="0" borderId="0" xfId="0" applyNumberFormat="1" applyFont="1" applyBorder="1" applyAlignment="1">
      <alignment/>
    </xf>
    <xf numFmtId="4" fontId="97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101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vertical="center"/>
      <protection/>
    </xf>
    <xf numFmtId="4" fontId="0" fillId="22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/>
    </xf>
    <xf numFmtId="0" fontId="102" fillId="0" borderId="20" xfId="0" applyFont="1" applyBorder="1" applyAlignment="1">
      <alignment vertical="center" wrapText="1"/>
    </xf>
    <xf numFmtId="0" fontId="82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vertical="center"/>
    </xf>
    <xf numFmtId="0" fontId="82" fillId="0" borderId="20" xfId="0" applyFont="1" applyBorder="1" applyAlignment="1">
      <alignment horizontal="left" vertical="center" wrapText="1"/>
    </xf>
    <xf numFmtId="0" fontId="99" fillId="0" borderId="33" xfId="0" applyFont="1" applyBorder="1" applyAlignment="1" applyProtection="1">
      <alignment horizontal="left" vertical="center" wrapText="1"/>
      <protection/>
    </xf>
    <xf numFmtId="0" fontId="99" fillId="0" borderId="33" xfId="0" applyFont="1" applyBorder="1" applyAlignment="1" applyProtection="1">
      <alignment vertical="center"/>
      <protection/>
    </xf>
    <xf numFmtId="4" fontId="99" fillId="22" borderId="33" xfId="0" applyNumberFormat="1" applyFont="1" applyFill="1" applyBorder="1" applyAlignment="1" applyProtection="1">
      <alignment vertical="center"/>
      <protection locked="0"/>
    </xf>
    <xf numFmtId="4" fontId="99" fillId="0" borderId="33" xfId="0" applyNumberFormat="1" applyFont="1" applyBorder="1" applyAlignment="1" applyProtection="1">
      <alignment vertical="center"/>
      <protection/>
    </xf>
    <xf numFmtId="0" fontId="0" fillId="22" borderId="33" xfId="0" applyFont="1" applyFill="1" applyBorder="1" applyAlignment="1" applyProtection="1">
      <alignment horizontal="left" vertical="center" wrapText="1"/>
      <protection locked="0"/>
    </xf>
    <xf numFmtId="0" fontId="0" fillId="22" borderId="33" xfId="0" applyFont="1" applyFill="1" applyBorder="1" applyAlignment="1" applyProtection="1">
      <alignment vertical="center"/>
      <protection locked="0"/>
    </xf>
    <xf numFmtId="0" fontId="0" fillId="0" borderId="33" xfId="0" applyFont="1" applyBorder="1" applyAlignment="1">
      <alignment vertical="center"/>
    </xf>
    <xf numFmtId="4" fontId="0" fillId="0" borderId="33" xfId="0" applyNumberFormat="1" applyFont="1" applyBorder="1" applyAlignment="1">
      <alignment vertical="center"/>
    </xf>
    <xf numFmtId="4" fontId="92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80" fillId="0" borderId="25" xfId="0" applyNumberFormat="1" applyFont="1" applyBorder="1" applyAlignment="1">
      <alignment/>
    </xf>
    <xf numFmtId="4" fontId="80" fillId="0" borderId="25" xfId="0" applyNumberFormat="1" applyFont="1" applyBorder="1" applyAlignment="1">
      <alignment vertical="center"/>
    </xf>
    <xf numFmtId="4" fontId="80" fillId="0" borderId="31" xfId="0" applyNumberFormat="1" applyFont="1" applyBorder="1" applyAlignment="1">
      <alignment/>
    </xf>
    <xf numFmtId="4" fontId="80" fillId="0" borderId="31" xfId="0" applyNumberFormat="1" applyFont="1" applyBorder="1" applyAlignment="1">
      <alignment vertical="center"/>
    </xf>
    <xf numFmtId="4" fontId="79" fillId="0" borderId="20" xfId="0" applyNumberFormat="1" applyFont="1" applyBorder="1" applyAlignment="1">
      <alignment/>
    </xf>
    <xf numFmtId="4" fontId="79" fillId="0" borderId="20" xfId="0" applyNumberFormat="1" applyFont="1" applyBorder="1" applyAlignment="1">
      <alignment vertical="center"/>
    </xf>
    <xf numFmtId="4" fontId="79" fillId="0" borderId="31" xfId="0" applyNumberFormat="1" applyFont="1" applyBorder="1" applyAlignment="1">
      <alignment/>
    </xf>
    <xf numFmtId="4" fontId="79" fillId="0" borderId="31" xfId="0" applyNumberFormat="1" applyFont="1" applyBorder="1" applyAlignment="1">
      <alignment vertical="center"/>
    </xf>
    <xf numFmtId="0" fontId="83" fillId="0" borderId="20" xfId="0" applyFont="1" applyBorder="1" applyAlignment="1">
      <alignment horizontal="left" vertical="center" wrapText="1"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vertical="center"/>
    </xf>
    <xf numFmtId="4" fontId="79" fillId="0" borderId="25" xfId="0" applyNumberFormat="1" applyFont="1" applyBorder="1" applyAlignment="1">
      <alignment/>
    </xf>
    <xf numFmtId="4" fontId="79" fillId="0" borderId="25" xfId="0" applyNumberFormat="1" applyFont="1" applyBorder="1" applyAlignment="1">
      <alignment vertical="center"/>
    </xf>
    <xf numFmtId="0" fontId="103" fillId="0" borderId="0" xfId="36" applyFont="1" applyAlignment="1">
      <alignment horizontal="center" vertical="center"/>
    </xf>
    <xf numFmtId="0" fontId="85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04" fillId="33" borderId="0" xfId="0" applyFont="1" applyFill="1" applyAlignment="1" applyProtection="1">
      <alignment horizontal="left" vertical="center"/>
      <protection/>
    </xf>
    <xf numFmtId="0" fontId="105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105" fillId="33" borderId="0" xfId="36" applyFont="1" applyFill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D2C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FA7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71F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F9E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17D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812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294" t="s">
        <v>0</v>
      </c>
      <c r="B1" s="295"/>
      <c r="C1" s="295"/>
      <c r="D1" s="296" t="s">
        <v>1</v>
      </c>
      <c r="E1" s="295"/>
      <c r="F1" s="295"/>
      <c r="G1" s="295"/>
      <c r="H1" s="295"/>
      <c r="I1" s="295"/>
      <c r="J1" s="295"/>
      <c r="K1" s="297" t="s">
        <v>726</v>
      </c>
      <c r="L1" s="297"/>
      <c r="M1" s="297"/>
      <c r="N1" s="297"/>
      <c r="O1" s="297"/>
      <c r="P1" s="297"/>
      <c r="Q1" s="297"/>
      <c r="R1" s="297"/>
      <c r="S1" s="297"/>
      <c r="T1" s="295"/>
      <c r="U1" s="295"/>
      <c r="V1" s="295"/>
      <c r="W1" s="297" t="s">
        <v>727</v>
      </c>
      <c r="X1" s="297"/>
      <c r="Y1" s="297"/>
      <c r="Z1" s="297"/>
      <c r="AA1" s="297"/>
      <c r="AB1" s="297"/>
      <c r="AC1" s="297"/>
      <c r="AD1" s="297"/>
      <c r="AE1" s="297"/>
      <c r="AF1" s="297"/>
      <c r="AG1" s="295"/>
      <c r="AH1" s="295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3:72" ht="36.75" customHeight="1">
      <c r="C2" s="199" t="s">
        <v>5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R2" s="240" t="s">
        <v>6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6" t="s">
        <v>7</v>
      </c>
      <c r="BT2" s="16" t="s">
        <v>8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75" customHeight="1">
      <c r="B4" s="20"/>
      <c r="C4" s="201" t="s">
        <v>10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2"/>
      <c r="AS4" s="23" t="s">
        <v>11</v>
      </c>
      <c r="BE4" s="24" t="s">
        <v>12</v>
      </c>
      <c r="BS4" s="16" t="s">
        <v>13</v>
      </c>
    </row>
    <row r="5" spans="2:71" ht="14.25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06" t="s">
        <v>15</v>
      </c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1"/>
      <c r="AQ5" s="22"/>
      <c r="BE5" s="203" t="s">
        <v>16</v>
      </c>
      <c r="BS5" s="16" t="s">
        <v>7</v>
      </c>
    </row>
    <row r="6" spans="2:71" ht="36.75" customHeight="1">
      <c r="B6" s="20"/>
      <c r="C6" s="21"/>
      <c r="D6" s="27" t="s">
        <v>17</v>
      </c>
      <c r="E6" s="21"/>
      <c r="F6" s="21"/>
      <c r="G6" s="21"/>
      <c r="H6" s="21"/>
      <c r="I6" s="21"/>
      <c r="J6" s="21"/>
      <c r="K6" s="207" t="s">
        <v>18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1"/>
      <c r="AQ6" s="22"/>
      <c r="BE6" s="200"/>
      <c r="BS6" s="16" t="s">
        <v>19</v>
      </c>
    </row>
    <row r="7" spans="2:71" ht="14.25" customHeight="1">
      <c r="B7" s="20"/>
      <c r="C7" s="21"/>
      <c r="D7" s="28" t="s">
        <v>20</v>
      </c>
      <c r="E7" s="21"/>
      <c r="F7" s="21"/>
      <c r="G7" s="21"/>
      <c r="H7" s="21"/>
      <c r="I7" s="21"/>
      <c r="J7" s="21"/>
      <c r="K7" s="26" t="s">
        <v>21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22</v>
      </c>
      <c r="AL7" s="21"/>
      <c r="AM7" s="21"/>
      <c r="AN7" s="26" t="s">
        <v>21</v>
      </c>
      <c r="AO7" s="21"/>
      <c r="AP7" s="21"/>
      <c r="AQ7" s="22"/>
      <c r="BE7" s="200"/>
      <c r="BS7" s="16" t="s">
        <v>23</v>
      </c>
    </row>
    <row r="8" spans="2:71" ht="14.25" customHeight="1">
      <c r="B8" s="20"/>
      <c r="C8" s="21"/>
      <c r="D8" s="28" t="s">
        <v>24</v>
      </c>
      <c r="E8" s="21"/>
      <c r="F8" s="21"/>
      <c r="G8" s="21"/>
      <c r="H8" s="21"/>
      <c r="I8" s="21"/>
      <c r="J8" s="21"/>
      <c r="K8" s="26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26</v>
      </c>
      <c r="AL8" s="21"/>
      <c r="AM8" s="21"/>
      <c r="AN8" s="29" t="s">
        <v>27</v>
      </c>
      <c r="AO8" s="21"/>
      <c r="AP8" s="21"/>
      <c r="AQ8" s="22"/>
      <c r="BE8" s="200"/>
      <c r="BS8" s="16" t="s">
        <v>28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E9" s="200"/>
      <c r="BS9" s="16" t="s">
        <v>29</v>
      </c>
    </row>
    <row r="10" spans="2:71" ht="14.25" customHeight="1">
      <c r="B10" s="20"/>
      <c r="C10" s="21"/>
      <c r="D10" s="28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31</v>
      </c>
      <c r="AL10" s="21"/>
      <c r="AM10" s="21"/>
      <c r="AN10" s="26" t="s">
        <v>21</v>
      </c>
      <c r="AO10" s="21"/>
      <c r="AP10" s="21"/>
      <c r="AQ10" s="22"/>
      <c r="BE10" s="200"/>
      <c r="BS10" s="16" t="s">
        <v>19</v>
      </c>
    </row>
    <row r="11" spans="2:71" ht="18" customHeight="1">
      <c r="B11" s="20"/>
      <c r="C11" s="21"/>
      <c r="D11" s="21"/>
      <c r="E11" s="26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33</v>
      </c>
      <c r="AL11" s="21"/>
      <c r="AM11" s="21"/>
      <c r="AN11" s="26" t="s">
        <v>21</v>
      </c>
      <c r="AO11" s="21"/>
      <c r="AP11" s="21"/>
      <c r="AQ11" s="22"/>
      <c r="BE11" s="200"/>
      <c r="BS11" s="16" t="s">
        <v>19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E12" s="200"/>
      <c r="BS12" s="16" t="s">
        <v>19</v>
      </c>
    </row>
    <row r="13" spans="2:71" ht="14.25" customHeight="1">
      <c r="B13" s="20"/>
      <c r="C13" s="21"/>
      <c r="D13" s="28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31</v>
      </c>
      <c r="AL13" s="21"/>
      <c r="AM13" s="21"/>
      <c r="AN13" s="30" t="s">
        <v>35</v>
      </c>
      <c r="AO13" s="21"/>
      <c r="AP13" s="21"/>
      <c r="AQ13" s="22"/>
      <c r="BE13" s="200"/>
      <c r="BS13" s="16" t="s">
        <v>19</v>
      </c>
    </row>
    <row r="14" spans="2:71" ht="15">
      <c r="B14" s="20"/>
      <c r="C14" s="21"/>
      <c r="D14" s="21"/>
      <c r="E14" s="208" t="s">
        <v>35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8" t="s">
        <v>33</v>
      </c>
      <c r="AL14" s="21"/>
      <c r="AM14" s="21"/>
      <c r="AN14" s="30" t="s">
        <v>35</v>
      </c>
      <c r="AO14" s="21"/>
      <c r="AP14" s="21"/>
      <c r="AQ14" s="22"/>
      <c r="BE14" s="200"/>
      <c r="BS14" s="16" t="s">
        <v>19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E15" s="200"/>
      <c r="BS15" s="16" t="s">
        <v>4</v>
      </c>
    </row>
    <row r="16" spans="2:71" ht="14.25" customHeight="1">
      <c r="B16" s="20"/>
      <c r="C16" s="21"/>
      <c r="D16" s="28" t="s">
        <v>36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31</v>
      </c>
      <c r="AL16" s="21"/>
      <c r="AM16" s="21"/>
      <c r="AN16" s="26" t="s">
        <v>21</v>
      </c>
      <c r="AO16" s="21"/>
      <c r="AP16" s="21"/>
      <c r="AQ16" s="22"/>
      <c r="BE16" s="200"/>
      <c r="BS16" s="16" t="s">
        <v>4</v>
      </c>
    </row>
    <row r="17" spans="2:71" ht="18" customHeight="1">
      <c r="B17" s="20"/>
      <c r="C17" s="21"/>
      <c r="D17" s="21"/>
      <c r="E17" s="26" t="s">
        <v>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33</v>
      </c>
      <c r="AL17" s="21"/>
      <c r="AM17" s="21"/>
      <c r="AN17" s="26" t="s">
        <v>21</v>
      </c>
      <c r="AO17" s="21"/>
      <c r="AP17" s="21"/>
      <c r="AQ17" s="22"/>
      <c r="BE17" s="200"/>
      <c r="BS17" s="16" t="s">
        <v>38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E18" s="200"/>
      <c r="BS18" s="16" t="s">
        <v>7</v>
      </c>
    </row>
    <row r="19" spans="2:71" ht="14.25" customHeight="1">
      <c r="B19" s="20"/>
      <c r="C19" s="21"/>
      <c r="D19" s="28" t="s">
        <v>39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31</v>
      </c>
      <c r="AL19" s="21"/>
      <c r="AM19" s="21"/>
      <c r="AN19" s="26" t="s">
        <v>21</v>
      </c>
      <c r="AO19" s="21"/>
      <c r="AP19" s="21"/>
      <c r="AQ19" s="22"/>
      <c r="BE19" s="200"/>
      <c r="BS19" s="16" t="s">
        <v>7</v>
      </c>
    </row>
    <row r="20" spans="2:57" ht="18" customHeight="1">
      <c r="B20" s="20"/>
      <c r="C20" s="21"/>
      <c r="D20" s="21"/>
      <c r="E20" s="26" t="s">
        <v>40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33</v>
      </c>
      <c r="AL20" s="21"/>
      <c r="AM20" s="21"/>
      <c r="AN20" s="26" t="s">
        <v>21</v>
      </c>
      <c r="AO20" s="21"/>
      <c r="AP20" s="21"/>
      <c r="AQ20" s="22"/>
      <c r="BE20" s="200"/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  <c r="BE21" s="200"/>
    </row>
    <row r="22" spans="2:57" ht="15">
      <c r="B22" s="20"/>
      <c r="C22" s="21"/>
      <c r="D22" s="28" t="s">
        <v>41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  <c r="BE22" s="200"/>
    </row>
    <row r="23" spans="2:57" ht="219.75" customHeight="1">
      <c r="B23" s="20"/>
      <c r="C23" s="21"/>
      <c r="D23" s="21"/>
      <c r="E23" s="209" t="s">
        <v>42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1"/>
      <c r="AP23" s="21"/>
      <c r="AQ23" s="22"/>
      <c r="BE23" s="200"/>
    </row>
    <row r="24" spans="2:57" ht="6.7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  <c r="BE24" s="200"/>
    </row>
    <row r="25" spans="2:57" ht="6.75" customHeight="1">
      <c r="B25" s="20"/>
      <c r="C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1"/>
      <c r="AQ25" s="22"/>
      <c r="BE25" s="200"/>
    </row>
    <row r="26" spans="2:57" ht="14.25" customHeight="1">
      <c r="B26" s="20"/>
      <c r="C26" s="21"/>
      <c r="D26" s="32" t="s">
        <v>43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0">
        <f>ROUND(AG87,2)</f>
        <v>0</v>
      </c>
      <c r="AL26" s="202"/>
      <c r="AM26" s="202"/>
      <c r="AN26" s="202"/>
      <c r="AO26" s="202"/>
      <c r="AP26" s="21"/>
      <c r="AQ26" s="22"/>
      <c r="BE26" s="200"/>
    </row>
    <row r="27" spans="2:57" ht="14.25" customHeight="1">
      <c r="B27" s="20"/>
      <c r="C27" s="21"/>
      <c r="D27" s="32" t="s">
        <v>44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0">
        <f>ROUND(AG94,2)</f>
        <v>0</v>
      </c>
      <c r="AL27" s="202"/>
      <c r="AM27" s="202"/>
      <c r="AN27" s="202"/>
      <c r="AO27" s="202"/>
      <c r="AP27" s="21"/>
      <c r="AQ27" s="22"/>
      <c r="BE27" s="200"/>
    </row>
    <row r="28" spans="2:57" s="1" customFormat="1" ht="6.7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204"/>
    </row>
    <row r="29" spans="2:57" s="1" customFormat="1" ht="25.5" customHeight="1">
      <c r="B29" s="33"/>
      <c r="C29" s="34"/>
      <c r="D29" s="36" t="s">
        <v>45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11">
        <f>ROUND(AK26+AK27,2)</f>
        <v>0</v>
      </c>
      <c r="AL29" s="212"/>
      <c r="AM29" s="212"/>
      <c r="AN29" s="212"/>
      <c r="AO29" s="212"/>
      <c r="AP29" s="34"/>
      <c r="AQ29" s="35"/>
      <c r="BE29" s="204"/>
    </row>
    <row r="30" spans="2:57" s="1" customFormat="1" ht="6.7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204"/>
    </row>
    <row r="31" spans="2:57" s="2" customFormat="1" ht="14.25" customHeight="1">
      <c r="B31" s="38"/>
      <c r="C31" s="39"/>
      <c r="D31" s="40" t="s">
        <v>46</v>
      </c>
      <c r="E31" s="39"/>
      <c r="F31" s="40" t="s">
        <v>47</v>
      </c>
      <c r="G31" s="39"/>
      <c r="H31" s="39"/>
      <c r="I31" s="39"/>
      <c r="J31" s="39"/>
      <c r="K31" s="39"/>
      <c r="L31" s="213">
        <v>0.21</v>
      </c>
      <c r="M31" s="214"/>
      <c r="N31" s="214"/>
      <c r="O31" s="214"/>
      <c r="P31" s="39"/>
      <c r="Q31" s="39"/>
      <c r="R31" s="39"/>
      <c r="S31" s="39"/>
      <c r="T31" s="42" t="s">
        <v>48</v>
      </c>
      <c r="U31" s="39"/>
      <c r="V31" s="39"/>
      <c r="W31" s="215">
        <f>ROUND(AZ87+SUM(CD95:CD99),2)</f>
        <v>0</v>
      </c>
      <c r="X31" s="214"/>
      <c r="Y31" s="214"/>
      <c r="Z31" s="214"/>
      <c r="AA31" s="214"/>
      <c r="AB31" s="214"/>
      <c r="AC31" s="214"/>
      <c r="AD31" s="214"/>
      <c r="AE31" s="214"/>
      <c r="AF31" s="39"/>
      <c r="AG31" s="39"/>
      <c r="AH31" s="39"/>
      <c r="AI31" s="39"/>
      <c r="AJ31" s="39"/>
      <c r="AK31" s="215">
        <f>ROUND(AV87+SUM(BY95:BY99),2)</f>
        <v>0</v>
      </c>
      <c r="AL31" s="214"/>
      <c r="AM31" s="214"/>
      <c r="AN31" s="214"/>
      <c r="AO31" s="214"/>
      <c r="AP31" s="39"/>
      <c r="AQ31" s="43"/>
      <c r="BE31" s="205"/>
    </row>
    <row r="32" spans="2:57" s="2" customFormat="1" ht="14.25" customHeight="1">
      <c r="B32" s="38"/>
      <c r="C32" s="39"/>
      <c r="D32" s="39"/>
      <c r="E32" s="39"/>
      <c r="F32" s="40" t="s">
        <v>49</v>
      </c>
      <c r="G32" s="39"/>
      <c r="H32" s="39"/>
      <c r="I32" s="39"/>
      <c r="J32" s="39"/>
      <c r="K32" s="39"/>
      <c r="L32" s="213">
        <v>0.15</v>
      </c>
      <c r="M32" s="214"/>
      <c r="N32" s="214"/>
      <c r="O32" s="214"/>
      <c r="P32" s="39"/>
      <c r="Q32" s="39"/>
      <c r="R32" s="39"/>
      <c r="S32" s="39"/>
      <c r="T32" s="42" t="s">
        <v>48</v>
      </c>
      <c r="U32" s="39"/>
      <c r="V32" s="39"/>
      <c r="W32" s="215">
        <f>ROUND(BA87+SUM(CE95:CE99),2)</f>
        <v>0</v>
      </c>
      <c r="X32" s="214"/>
      <c r="Y32" s="214"/>
      <c r="Z32" s="214"/>
      <c r="AA32" s="214"/>
      <c r="AB32" s="214"/>
      <c r="AC32" s="214"/>
      <c r="AD32" s="214"/>
      <c r="AE32" s="214"/>
      <c r="AF32" s="39"/>
      <c r="AG32" s="39"/>
      <c r="AH32" s="39"/>
      <c r="AI32" s="39"/>
      <c r="AJ32" s="39"/>
      <c r="AK32" s="215">
        <f>ROUND(AW87+SUM(BZ95:BZ99),2)</f>
        <v>0</v>
      </c>
      <c r="AL32" s="214"/>
      <c r="AM32" s="214"/>
      <c r="AN32" s="214"/>
      <c r="AO32" s="214"/>
      <c r="AP32" s="39"/>
      <c r="AQ32" s="43"/>
      <c r="BE32" s="205"/>
    </row>
    <row r="33" spans="2:57" s="2" customFormat="1" ht="14.25" customHeight="1" hidden="1">
      <c r="B33" s="38"/>
      <c r="C33" s="39"/>
      <c r="D33" s="39"/>
      <c r="E33" s="39"/>
      <c r="F33" s="40" t="s">
        <v>50</v>
      </c>
      <c r="G33" s="39"/>
      <c r="H33" s="39"/>
      <c r="I33" s="39"/>
      <c r="J33" s="39"/>
      <c r="K33" s="39"/>
      <c r="L33" s="213">
        <v>0.21</v>
      </c>
      <c r="M33" s="214"/>
      <c r="N33" s="214"/>
      <c r="O33" s="214"/>
      <c r="P33" s="39"/>
      <c r="Q33" s="39"/>
      <c r="R33" s="39"/>
      <c r="S33" s="39"/>
      <c r="T33" s="42" t="s">
        <v>48</v>
      </c>
      <c r="U33" s="39"/>
      <c r="V33" s="39"/>
      <c r="W33" s="215">
        <f>ROUND(BB87+SUM(CF95:CF99),2)</f>
        <v>0</v>
      </c>
      <c r="X33" s="214"/>
      <c r="Y33" s="214"/>
      <c r="Z33" s="214"/>
      <c r="AA33" s="214"/>
      <c r="AB33" s="214"/>
      <c r="AC33" s="214"/>
      <c r="AD33" s="214"/>
      <c r="AE33" s="214"/>
      <c r="AF33" s="39"/>
      <c r="AG33" s="39"/>
      <c r="AH33" s="39"/>
      <c r="AI33" s="39"/>
      <c r="AJ33" s="39"/>
      <c r="AK33" s="215">
        <v>0</v>
      </c>
      <c r="AL33" s="214"/>
      <c r="AM33" s="214"/>
      <c r="AN33" s="214"/>
      <c r="AO33" s="214"/>
      <c r="AP33" s="39"/>
      <c r="AQ33" s="43"/>
      <c r="BE33" s="205"/>
    </row>
    <row r="34" spans="2:57" s="2" customFormat="1" ht="14.25" customHeight="1" hidden="1">
      <c r="B34" s="38"/>
      <c r="C34" s="39"/>
      <c r="D34" s="39"/>
      <c r="E34" s="39"/>
      <c r="F34" s="40" t="s">
        <v>51</v>
      </c>
      <c r="G34" s="39"/>
      <c r="H34" s="39"/>
      <c r="I34" s="39"/>
      <c r="J34" s="39"/>
      <c r="K34" s="39"/>
      <c r="L34" s="213">
        <v>0.15</v>
      </c>
      <c r="M34" s="214"/>
      <c r="N34" s="214"/>
      <c r="O34" s="214"/>
      <c r="P34" s="39"/>
      <c r="Q34" s="39"/>
      <c r="R34" s="39"/>
      <c r="S34" s="39"/>
      <c r="T34" s="42" t="s">
        <v>48</v>
      </c>
      <c r="U34" s="39"/>
      <c r="V34" s="39"/>
      <c r="W34" s="215">
        <f>ROUND(BC87+SUM(CG95:CG99),2)</f>
        <v>0</v>
      </c>
      <c r="X34" s="214"/>
      <c r="Y34" s="214"/>
      <c r="Z34" s="214"/>
      <c r="AA34" s="214"/>
      <c r="AB34" s="214"/>
      <c r="AC34" s="214"/>
      <c r="AD34" s="214"/>
      <c r="AE34" s="214"/>
      <c r="AF34" s="39"/>
      <c r="AG34" s="39"/>
      <c r="AH34" s="39"/>
      <c r="AI34" s="39"/>
      <c r="AJ34" s="39"/>
      <c r="AK34" s="215">
        <v>0</v>
      </c>
      <c r="AL34" s="214"/>
      <c r="AM34" s="214"/>
      <c r="AN34" s="214"/>
      <c r="AO34" s="214"/>
      <c r="AP34" s="39"/>
      <c r="AQ34" s="43"/>
      <c r="BE34" s="205"/>
    </row>
    <row r="35" spans="2:43" s="2" customFormat="1" ht="14.25" customHeight="1" hidden="1">
      <c r="B35" s="38"/>
      <c r="C35" s="39"/>
      <c r="D35" s="39"/>
      <c r="E35" s="39"/>
      <c r="F35" s="40" t="s">
        <v>52</v>
      </c>
      <c r="G35" s="39"/>
      <c r="H35" s="39"/>
      <c r="I35" s="39"/>
      <c r="J35" s="39"/>
      <c r="K35" s="39"/>
      <c r="L35" s="213">
        <v>0</v>
      </c>
      <c r="M35" s="214"/>
      <c r="N35" s="214"/>
      <c r="O35" s="214"/>
      <c r="P35" s="39"/>
      <c r="Q35" s="39"/>
      <c r="R35" s="39"/>
      <c r="S35" s="39"/>
      <c r="T35" s="42" t="s">
        <v>48</v>
      </c>
      <c r="U35" s="39"/>
      <c r="V35" s="39"/>
      <c r="W35" s="215">
        <f>ROUND(BD87+SUM(CH95:CH99),2)</f>
        <v>0</v>
      </c>
      <c r="X35" s="214"/>
      <c r="Y35" s="214"/>
      <c r="Z35" s="214"/>
      <c r="AA35" s="214"/>
      <c r="AB35" s="214"/>
      <c r="AC35" s="214"/>
      <c r="AD35" s="214"/>
      <c r="AE35" s="214"/>
      <c r="AF35" s="39"/>
      <c r="AG35" s="39"/>
      <c r="AH35" s="39"/>
      <c r="AI35" s="39"/>
      <c r="AJ35" s="39"/>
      <c r="AK35" s="215">
        <v>0</v>
      </c>
      <c r="AL35" s="214"/>
      <c r="AM35" s="214"/>
      <c r="AN35" s="214"/>
      <c r="AO35" s="214"/>
      <c r="AP35" s="39"/>
      <c r="AQ35" s="43"/>
    </row>
    <row r="36" spans="2:43" s="1" customFormat="1" ht="6.7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5" customHeight="1">
      <c r="B37" s="33"/>
      <c r="C37" s="44"/>
      <c r="D37" s="45" t="s">
        <v>53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54</v>
      </c>
      <c r="U37" s="46"/>
      <c r="V37" s="46"/>
      <c r="W37" s="46"/>
      <c r="X37" s="216" t="s">
        <v>55</v>
      </c>
      <c r="Y37" s="217"/>
      <c r="Z37" s="217"/>
      <c r="AA37" s="217"/>
      <c r="AB37" s="217"/>
      <c r="AC37" s="46"/>
      <c r="AD37" s="46"/>
      <c r="AE37" s="46"/>
      <c r="AF37" s="46"/>
      <c r="AG37" s="46"/>
      <c r="AH37" s="46"/>
      <c r="AI37" s="46"/>
      <c r="AJ37" s="46"/>
      <c r="AK37" s="218">
        <f>SUM(AK29:AK35)</f>
        <v>0</v>
      </c>
      <c r="AL37" s="217"/>
      <c r="AM37" s="217"/>
      <c r="AN37" s="217"/>
      <c r="AO37" s="219"/>
      <c r="AP37" s="44"/>
      <c r="AQ37" s="35"/>
    </row>
    <row r="38" spans="2:43" s="1" customFormat="1" ht="14.2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3.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43" ht="13.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43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43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43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43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43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43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43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43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ht="15">
      <c r="B49" s="33"/>
      <c r="C49" s="34"/>
      <c r="D49" s="48" t="s">
        <v>56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57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3.5">
      <c r="B50" s="20"/>
      <c r="C50" s="21"/>
      <c r="D50" s="5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52"/>
      <c r="AA50" s="21"/>
      <c r="AB50" s="21"/>
      <c r="AC50" s="5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52"/>
      <c r="AP50" s="21"/>
      <c r="AQ50" s="22"/>
    </row>
    <row r="51" spans="2:43" ht="13.5">
      <c r="B51" s="20"/>
      <c r="C51" s="21"/>
      <c r="D51" s="5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52"/>
      <c r="AA51" s="21"/>
      <c r="AB51" s="21"/>
      <c r="AC51" s="5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52"/>
      <c r="AP51" s="21"/>
      <c r="AQ51" s="22"/>
    </row>
    <row r="52" spans="2:43" ht="13.5">
      <c r="B52" s="20"/>
      <c r="C52" s="21"/>
      <c r="D52" s="5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52"/>
      <c r="AA52" s="21"/>
      <c r="AB52" s="21"/>
      <c r="AC52" s="5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52"/>
      <c r="AP52" s="21"/>
      <c r="AQ52" s="22"/>
    </row>
    <row r="53" spans="2:43" ht="13.5">
      <c r="B53" s="20"/>
      <c r="C53" s="21"/>
      <c r="D53" s="5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2"/>
      <c r="AA53" s="21"/>
      <c r="AB53" s="21"/>
      <c r="AC53" s="5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52"/>
      <c r="AP53" s="21"/>
      <c r="AQ53" s="22"/>
    </row>
    <row r="54" spans="2:43" ht="13.5">
      <c r="B54" s="20"/>
      <c r="C54" s="21"/>
      <c r="D54" s="5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52"/>
      <c r="AA54" s="21"/>
      <c r="AB54" s="21"/>
      <c r="AC54" s="5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52"/>
      <c r="AP54" s="21"/>
      <c r="AQ54" s="22"/>
    </row>
    <row r="55" spans="2:43" ht="13.5">
      <c r="B55" s="20"/>
      <c r="C55" s="21"/>
      <c r="D55" s="5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52"/>
      <c r="AA55" s="21"/>
      <c r="AB55" s="21"/>
      <c r="AC55" s="5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52"/>
      <c r="AP55" s="21"/>
      <c r="AQ55" s="22"/>
    </row>
    <row r="56" spans="2:43" ht="13.5">
      <c r="B56" s="20"/>
      <c r="C56" s="21"/>
      <c r="D56" s="5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52"/>
      <c r="AA56" s="21"/>
      <c r="AB56" s="21"/>
      <c r="AC56" s="5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52"/>
      <c r="AP56" s="21"/>
      <c r="AQ56" s="22"/>
    </row>
    <row r="57" spans="2:43" ht="13.5">
      <c r="B57" s="20"/>
      <c r="C57" s="21"/>
      <c r="D57" s="5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52"/>
      <c r="AA57" s="21"/>
      <c r="AB57" s="21"/>
      <c r="AC57" s="5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52"/>
      <c r="AP57" s="21"/>
      <c r="AQ57" s="22"/>
    </row>
    <row r="58" spans="2:43" s="1" customFormat="1" ht="15">
      <c r="B58" s="33"/>
      <c r="C58" s="34"/>
      <c r="D58" s="53" t="s">
        <v>58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59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58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59</v>
      </c>
      <c r="AN58" s="54"/>
      <c r="AO58" s="56"/>
      <c r="AP58" s="34"/>
      <c r="AQ58" s="35"/>
    </row>
    <row r="59" spans="2:43" ht="13.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ht="15">
      <c r="B60" s="33"/>
      <c r="C60" s="34"/>
      <c r="D60" s="48" t="s">
        <v>60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61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3.5">
      <c r="B61" s="20"/>
      <c r="C61" s="21"/>
      <c r="D61" s="5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52"/>
      <c r="AA61" s="21"/>
      <c r="AB61" s="21"/>
      <c r="AC61" s="5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52"/>
      <c r="AP61" s="21"/>
      <c r="AQ61" s="22"/>
    </row>
    <row r="62" spans="2:43" ht="13.5">
      <c r="B62" s="20"/>
      <c r="C62" s="21"/>
      <c r="D62" s="5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52"/>
      <c r="AA62" s="21"/>
      <c r="AB62" s="21"/>
      <c r="AC62" s="5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52"/>
      <c r="AP62" s="21"/>
      <c r="AQ62" s="22"/>
    </row>
    <row r="63" spans="2:43" ht="13.5">
      <c r="B63" s="20"/>
      <c r="C63" s="21"/>
      <c r="D63" s="5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52"/>
      <c r="AA63" s="21"/>
      <c r="AB63" s="21"/>
      <c r="AC63" s="5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52"/>
      <c r="AP63" s="21"/>
      <c r="AQ63" s="22"/>
    </row>
    <row r="64" spans="2:43" ht="13.5">
      <c r="B64" s="20"/>
      <c r="C64" s="21"/>
      <c r="D64" s="5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52"/>
      <c r="AA64" s="21"/>
      <c r="AB64" s="21"/>
      <c r="AC64" s="5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52"/>
      <c r="AP64" s="21"/>
      <c r="AQ64" s="22"/>
    </row>
    <row r="65" spans="2:43" ht="13.5">
      <c r="B65" s="20"/>
      <c r="C65" s="21"/>
      <c r="D65" s="5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52"/>
      <c r="AA65" s="21"/>
      <c r="AB65" s="21"/>
      <c r="AC65" s="5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52"/>
      <c r="AP65" s="21"/>
      <c r="AQ65" s="22"/>
    </row>
    <row r="66" spans="2:43" ht="13.5">
      <c r="B66" s="20"/>
      <c r="C66" s="21"/>
      <c r="D66" s="5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52"/>
      <c r="AA66" s="21"/>
      <c r="AB66" s="21"/>
      <c r="AC66" s="5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52"/>
      <c r="AP66" s="21"/>
      <c r="AQ66" s="22"/>
    </row>
    <row r="67" spans="2:43" ht="13.5">
      <c r="B67" s="20"/>
      <c r="C67" s="21"/>
      <c r="D67" s="5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52"/>
      <c r="AA67" s="21"/>
      <c r="AB67" s="21"/>
      <c r="AC67" s="5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52"/>
      <c r="AP67" s="21"/>
      <c r="AQ67" s="22"/>
    </row>
    <row r="68" spans="2:43" ht="13.5">
      <c r="B68" s="20"/>
      <c r="C68" s="21"/>
      <c r="D68" s="5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52"/>
      <c r="AA68" s="21"/>
      <c r="AB68" s="21"/>
      <c r="AC68" s="5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52"/>
      <c r="AP68" s="21"/>
      <c r="AQ68" s="22"/>
    </row>
    <row r="69" spans="2:43" s="1" customFormat="1" ht="15">
      <c r="B69" s="33"/>
      <c r="C69" s="34"/>
      <c r="D69" s="53" t="s">
        <v>58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59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58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59</v>
      </c>
      <c r="AN69" s="54"/>
      <c r="AO69" s="56"/>
      <c r="AP69" s="34"/>
      <c r="AQ69" s="35"/>
    </row>
    <row r="70" spans="2:43" s="1" customFormat="1" ht="6.7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7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75" customHeight="1">
      <c r="B76" s="33"/>
      <c r="C76" s="201" t="s">
        <v>62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35"/>
    </row>
    <row r="77" spans="2:43" s="3" customFormat="1" ht="14.25" customHeight="1">
      <c r="B77" s="63"/>
      <c r="C77" s="28" t="s">
        <v>14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030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75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221" t="str">
        <f>K6</f>
        <v>REVITALIZACE PARKU A NÁMĚSTÍ KRAKOV - Etapa III</v>
      </c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68"/>
      <c r="AQ78" s="69"/>
    </row>
    <row r="79" spans="2:43" s="1" customFormat="1" ht="6.7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28" t="s">
        <v>24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>Praha 8 - Bohnice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8" t="s">
        <v>26</v>
      </c>
      <c r="AJ80" s="34"/>
      <c r="AK80" s="34"/>
      <c r="AL80" s="34"/>
      <c r="AM80" s="71" t="str">
        <f>IF(AN8="","",AN8)</f>
        <v>16.12.2016</v>
      </c>
      <c r="AN80" s="34"/>
      <c r="AO80" s="34"/>
      <c r="AP80" s="34"/>
      <c r="AQ80" s="35"/>
    </row>
    <row r="81" spans="2:43" s="1" customFormat="1" ht="6.7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2:56" s="1" customFormat="1" ht="15">
      <c r="B82" s="33"/>
      <c r="C82" s="28" t="s">
        <v>30</v>
      </c>
      <c r="D82" s="34"/>
      <c r="E82" s="34"/>
      <c r="F82" s="34"/>
      <c r="G82" s="34"/>
      <c r="H82" s="34"/>
      <c r="I82" s="34"/>
      <c r="J82" s="34"/>
      <c r="K82" s="34"/>
      <c r="L82" s="64" t="str">
        <f>IF(E11="","",E11)</f>
        <v>Městská část Praha 8, Zenklova 1/35, Praha 8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8" t="s">
        <v>36</v>
      </c>
      <c r="AJ82" s="34"/>
      <c r="AK82" s="34"/>
      <c r="AL82" s="34"/>
      <c r="AM82" s="223" t="str">
        <f>IF(E17="","",E17)</f>
        <v>Ing. arch. Martin Frei, Ing. arch. Martin Rusina</v>
      </c>
      <c r="AN82" s="220"/>
      <c r="AO82" s="220"/>
      <c r="AP82" s="220"/>
      <c r="AQ82" s="35"/>
      <c r="AS82" s="224" t="s">
        <v>63</v>
      </c>
      <c r="AT82" s="225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2:56" s="1" customFormat="1" ht="15">
      <c r="B83" s="33"/>
      <c r="C83" s="28" t="s">
        <v>34</v>
      </c>
      <c r="D83" s="34"/>
      <c r="E83" s="34"/>
      <c r="F83" s="34"/>
      <c r="G83" s="34"/>
      <c r="H83" s="34"/>
      <c r="I83" s="34"/>
      <c r="J83" s="34"/>
      <c r="K83" s="34"/>
      <c r="L83" s="64">
        <f>IF(E14="Vyplň údaj","",E14)</f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8" t="s">
        <v>39</v>
      </c>
      <c r="AJ83" s="34"/>
      <c r="AK83" s="34"/>
      <c r="AL83" s="34"/>
      <c r="AM83" s="223" t="str">
        <f>IF(E20="","",E20)</f>
        <v>Rusina Frei, s.r.o.</v>
      </c>
      <c r="AN83" s="220"/>
      <c r="AO83" s="220"/>
      <c r="AP83" s="220"/>
      <c r="AQ83" s="35"/>
      <c r="AS83" s="226"/>
      <c r="AT83" s="220"/>
      <c r="AU83" s="34"/>
      <c r="AV83" s="34"/>
      <c r="AW83" s="34"/>
      <c r="AX83" s="34"/>
      <c r="AY83" s="34"/>
      <c r="AZ83" s="34"/>
      <c r="BA83" s="34"/>
      <c r="BB83" s="34"/>
      <c r="BC83" s="34"/>
      <c r="BD83" s="73"/>
    </row>
    <row r="84" spans="2:56" s="1" customFormat="1" ht="10.5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26"/>
      <c r="AT84" s="220"/>
      <c r="AU84" s="34"/>
      <c r="AV84" s="34"/>
      <c r="AW84" s="34"/>
      <c r="AX84" s="34"/>
      <c r="AY84" s="34"/>
      <c r="AZ84" s="34"/>
      <c r="BA84" s="34"/>
      <c r="BB84" s="34"/>
      <c r="BC84" s="34"/>
      <c r="BD84" s="73"/>
    </row>
    <row r="85" spans="2:56" s="1" customFormat="1" ht="29.25" customHeight="1">
      <c r="B85" s="33"/>
      <c r="C85" s="227" t="s">
        <v>64</v>
      </c>
      <c r="D85" s="228"/>
      <c r="E85" s="228"/>
      <c r="F85" s="228"/>
      <c r="G85" s="228"/>
      <c r="H85" s="74"/>
      <c r="I85" s="229" t="s">
        <v>65</v>
      </c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9" t="s">
        <v>66</v>
      </c>
      <c r="AH85" s="228"/>
      <c r="AI85" s="228"/>
      <c r="AJ85" s="228"/>
      <c r="AK85" s="228"/>
      <c r="AL85" s="228"/>
      <c r="AM85" s="228"/>
      <c r="AN85" s="229" t="s">
        <v>67</v>
      </c>
      <c r="AO85" s="228"/>
      <c r="AP85" s="230"/>
      <c r="AQ85" s="35"/>
      <c r="AS85" s="75" t="s">
        <v>68</v>
      </c>
      <c r="AT85" s="76" t="s">
        <v>69</v>
      </c>
      <c r="AU85" s="76" t="s">
        <v>70</v>
      </c>
      <c r="AV85" s="76" t="s">
        <v>71</v>
      </c>
      <c r="AW85" s="76" t="s">
        <v>72</v>
      </c>
      <c r="AX85" s="76" t="s">
        <v>73</v>
      </c>
      <c r="AY85" s="76" t="s">
        <v>74</v>
      </c>
      <c r="AZ85" s="76" t="s">
        <v>75</v>
      </c>
      <c r="BA85" s="76" t="s">
        <v>76</v>
      </c>
      <c r="BB85" s="76" t="s">
        <v>77</v>
      </c>
      <c r="BC85" s="76" t="s">
        <v>78</v>
      </c>
      <c r="BD85" s="77" t="s">
        <v>79</v>
      </c>
    </row>
    <row r="86" spans="2:56" s="1" customFormat="1" ht="10.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8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2:76" s="4" customFormat="1" ht="32.25" customHeight="1">
      <c r="B87" s="66"/>
      <c r="C87" s="79" t="s">
        <v>80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37">
        <f>ROUND(SUM(AG88:AG92),2)</f>
        <v>0</v>
      </c>
      <c r="AH87" s="237"/>
      <c r="AI87" s="237"/>
      <c r="AJ87" s="237"/>
      <c r="AK87" s="237"/>
      <c r="AL87" s="237"/>
      <c r="AM87" s="237"/>
      <c r="AN87" s="238">
        <f aca="true" t="shared" si="0" ref="AN87:AN92">SUM(AG87,AT87)</f>
        <v>0</v>
      </c>
      <c r="AO87" s="238"/>
      <c r="AP87" s="238"/>
      <c r="AQ87" s="69"/>
      <c r="AS87" s="81">
        <f>ROUND(SUM(AS88:AS92),2)</f>
        <v>0</v>
      </c>
      <c r="AT87" s="82">
        <f aca="true" t="shared" si="1" ref="AT87:AT92">ROUND(SUM(AV87:AW87),2)</f>
        <v>0</v>
      </c>
      <c r="AU87" s="83">
        <f>ROUND(SUM(AU88:AU92),5)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ROUND(SUM(AZ88:AZ92),2)</f>
        <v>0</v>
      </c>
      <c r="BA87" s="82">
        <f>ROUND(SUM(BA88:BA92),2)</f>
        <v>0</v>
      </c>
      <c r="BB87" s="82">
        <f>ROUND(SUM(BB88:BB92),2)</f>
        <v>0</v>
      </c>
      <c r="BC87" s="82">
        <f>ROUND(SUM(BC88:BC92),2)</f>
        <v>0</v>
      </c>
      <c r="BD87" s="84">
        <f>ROUND(SUM(BD88:BD92),2)</f>
        <v>0</v>
      </c>
      <c r="BS87" s="85" t="s">
        <v>81</v>
      </c>
      <c r="BT87" s="85" t="s">
        <v>82</v>
      </c>
      <c r="BU87" s="86" t="s">
        <v>83</v>
      </c>
      <c r="BV87" s="85" t="s">
        <v>84</v>
      </c>
      <c r="BW87" s="85" t="s">
        <v>85</v>
      </c>
      <c r="BX87" s="85" t="s">
        <v>86</v>
      </c>
    </row>
    <row r="88" spans="1:76" s="5" customFormat="1" ht="27" customHeight="1">
      <c r="A88" s="293" t="s">
        <v>728</v>
      </c>
      <c r="B88" s="87"/>
      <c r="C88" s="88"/>
      <c r="D88" s="233" t="s">
        <v>87</v>
      </c>
      <c r="E88" s="232"/>
      <c r="F88" s="232"/>
      <c r="G88" s="232"/>
      <c r="H88" s="232"/>
      <c r="I88" s="89"/>
      <c r="J88" s="233" t="s">
        <v>88</v>
      </c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1">
        <f>'001 - SO04 - REVITALIZACE...'!M30</f>
        <v>0</v>
      </c>
      <c r="AH88" s="232"/>
      <c r="AI88" s="232"/>
      <c r="AJ88" s="232"/>
      <c r="AK88" s="232"/>
      <c r="AL88" s="232"/>
      <c r="AM88" s="232"/>
      <c r="AN88" s="231">
        <f t="shared" si="0"/>
        <v>0</v>
      </c>
      <c r="AO88" s="232"/>
      <c r="AP88" s="232"/>
      <c r="AQ88" s="90"/>
      <c r="AS88" s="91">
        <f>'001 - SO04 - REVITALIZACE...'!M28</f>
        <v>0</v>
      </c>
      <c r="AT88" s="92">
        <f t="shared" si="1"/>
        <v>0</v>
      </c>
      <c r="AU88" s="93">
        <f>'001 - SO04 - REVITALIZACE...'!W124</f>
        <v>0</v>
      </c>
      <c r="AV88" s="92">
        <f>'001 - SO04 - REVITALIZACE...'!M32</f>
        <v>0</v>
      </c>
      <c r="AW88" s="92">
        <f>'001 - SO04 - REVITALIZACE...'!M33</f>
        <v>0</v>
      </c>
      <c r="AX88" s="92">
        <f>'001 - SO04 - REVITALIZACE...'!M34</f>
        <v>0</v>
      </c>
      <c r="AY88" s="92">
        <f>'001 - SO04 - REVITALIZACE...'!M35</f>
        <v>0</v>
      </c>
      <c r="AZ88" s="92">
        <f>'001 - SO04 - REVITALIZACE...'!H32</f>
        <v>0</v>
      </c>
      <c r="BA88" s="92">
        <f>'001 - SO04 - REVITALIZACE...'!H33</f>
        <v>0</v>
      </c>
      <c r="BB88" s="92">
        <f>'001 - SO04 - REVITALIZACE...'!H34</f>
        <v>0</v>
      </c>
      <c r="BC88" s="92">
        <f>'001 - SO04 - REVITALIZACE...'!H35</f>
        <v>0</v>
      </c>
      <c r="BD88" s="94">
        <f>'001 - SO04 - REVITALIZACE...'!H36</f>
        <v>0</v>
      </c>
      <c r="BT88" s="95" t="s">
        <v>23</v>
      </c>
      <c r="BV88" s="95" t="s">
        <v>84</v>
      </c>
      <c r="BW88" s="95" t="s">
        <v>89</v>
      </c>
      <c r="BX88" s="95" t="s">
        <v>85</v>
      </c>
    </row>
    <row r="89" spans="1:76" s="5" customFormat="1" ht="27" customHeight="1">
      <c r="A89" s="293" t="s">
        <v>728</v>
      </c>
      <c r="B89" s="87"/>
      <c r="C89" s="88"/>
      <c r="D89" s="233" t="s">
        <v>90</v>
      </c>
      <c r="E89" s="232"/>
      <c r="F89" s="232"/>
      <c r="G89" s="232"/>
      <c r="H89" s="232"/>
      <c r="I89" s="89"/>
      <c r="J89" s="233" t="s">
        <v>91</v>
      </c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1">
        <f>'002 - SO04 - Sadové a veg...'!M30</f>
        <v>0</v>
      </c>
      <c r="AH89" s="232"/>
      <c r="AI89" s="232"/>
      <c r="AJ89" s="232"/>
      <c r="AK89" s="232"/>
      <c r="AL89" s="232"/>
      <c r="AM89" s="232"/>
      <c r="AN89" s="231">
        <f t="shared" si="0"/>
        <v>0</v>
      </c>
      <c r="AO89" s="232"/>
      <c r="AP89" s="232"/>
      <c r="AQ89" s="90"/>
      <c r="AS89" s="91">
        <f>'002 - SO04 - Sadové a veg...'!M28</f>
        <v>0</v>
      </c>
      <c r="AT89" s="92">
        <f t="shared" si="1"/>
        <v>0</v>
      </c>
      <c r="AU89" s="93">
        <f>'002 - SO04 - Sadové a veg...'!W120</f>
        <v>0</v>
      </c>
      <c r="AV89" s="92">
        <f>'002 - SO04 - Sadové a veg...'!M32</f>
        <v>0</v>
      </c>
      <c r="AW89" s="92">
        <f>'002 - SO04 - Sadové a veg...'!M33</f>
        <v>0</v>
      </c>
      <c r="AX89" s="92">
        <f>'002 - SO04 - Sadové a veg...'!M34</f>
        <v>0</v>
      </c>
      <c r="AY89" s="92">
        <f>'002 - SO04 - Sadové a veg...'!M35</f>
        <v>0</v>
      </c>
      <c r="AZ89" s="92">
        <f>'002 - SO04 - Sadové a veg...'!H32</f>
        <v>0</v>
      </c>
      <c r="BA89" s="92">
        <f>'002 - SO04 - Sadové a veg...'!H33</f>
        <v>0</v>
      </c>
      <c r="BB89" s="92">
        <f>'002 - SO04 - Sadové a veg...'!H34</f>
        <v>0</v>
      </c>
      <c r="BC89" s="92">
        <f>'002 - SO04 - Sadové a veg...'!H35</f>
        <v>0</v>
      </c>
      <c r="BD89" s="94">
        <f>'002 - SO04 - Sadové a veg...'!H36</f>
        <v>0</v>
      </c>
      <c r="BT89" s="95" t="s">
        <v>23</v>
      </c>
      <c r="BV89" s="95" t="s">
        <v>84</v>
      </c>
      <c r="BW89" s="95" t="s">
        <v>92</v>
      </c>
      <c r="BX89" s="95" t="s">
        <v>85</v>
      </c>
    </row>
    <row r="90" spans="1:76" s="5" customFormat="1" ht="27" customHeight="1">
      <c r="A90" s="293" t="s">
        <v>728</v>
      </c>
      <c r="B90" s="87"/>
      <c r="C90" s="88"/>
      <c r="D90" s="233" t="s">
        <v>93</v>
      </c>
      <c r="E90" s="232"/>
      <c r="F90" s="232"/>
      <c r="G90" s="232"/>
      <c r="H90" s="232"/>
      <c r="I90" s="89"/>
      <c r="J90" s="233" t="s">
        <v>94</v>
      </c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1">
        <f>'010 - IO09 - Areálové roz...'!M30</f>
        <v>0</v>
      </c>
      <c r="AH90" s="232"/>
      <c r="AI90" s="232"/>
      <c r="AJ90" s="232"/>
      <c r="AK90" s="232"/>
      <c r="AL90" s="232"/>
      <c r="AM90" s="232"/>
      <c r="AN90" s="231">
        <f t="shared" si="0"/>
        <v>0</v>
      </c>
      <c r="AO90" s="232"/>
      <c r="AP90" s="232"/>
      <c r="AQ90" s="90"/>
      <c r="AS90" s="91">
        <f>'010 - IO09 - Areálové roz...'!M28</f>
        <v>0</v>
      </c>
      <c r="AT90" s="92">
        <f t="shared" si="1"/>
        <v>0</v>
      </c>
      <c r="AU90" s="93">
        <f>'010 - IO09 - Areálové roz...'!W121</f>
        <v>0</v>
      </c>
      <c r="AV90" s="92">
        <f>'010 - IO09 - Areálové roz...'!M32</f>
        <v>0</v>
      </c>
      <c r="AW90" s="92">
        <f>'010 - IO09 - Areálové roz...'!M33</f>
        <v>0</v>
      </c>
      <c r="AX90" s="92">
        <f>'010 - IO09 - Areálové roz...'!M34</f>
        <v>0</v>
      </c>
      <c r="AY90" s="92">
        <f>'010 - IO09 - Areálové roz...'!M35</f>
        <v>0</v>
      </c>
      <c r="AZ90" s="92">
        <f>'010 - IO09 - Areálové roz...'!H32</f>
        <v>0</v>
      </c>
      <c r="BA90" s="92">
        <f>'010 - IO09 - Areálové roz...'!H33</f>
        <v>0</v>
      </c>
      <c r="BB90" s="92">
        <f>'010 - IO09 - Areálové roz...'!H34</f>
        <v>0</v>
      </c>
      <c r="BC90" s="92">
        <f>'010 - IO09 - Areálové roz...'!H35</f>
        <v>0</v>
      </c>
      <c r="BD90" s="94">
        <f>'010 - IO09 - Areálové roz...'!H36</f>
        <v>0</v>
      </c>
      <c r="BT90" s="95" t="s">
        <v>23</v>
      </c>
      <c r="BV90" s="95" t="s">
        <v>84</v>
      </c>
      <c r="BW90" s="95" t="s">
        <v>95</v>
      </c>
      <c r="BX90" s="95" t="s">
        <v>85</v>
      </c>
    </row>
    <row r="91" spans="1:76" s="5" customFormat="1" ht="27" customHeight="1">
      <c r="A91" s="293" t="s">
        <v>728</v>
      </c>
      <c r="B91" s="87"/>
      <c r="C91" s="88"/>
      <c r="D91" s="233" t="s">
        <v>96</v>
      </c>
      <c r="E91" s="232"/>
      <c r="F91" s="232"/>
      <c r="G91" s="232"/>
      <c r="H91" s="232"/>
      <c r="I91" s="89"/>
      <c r="J91" s="233" t="s">
        <v>97</v>
      </c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1">
        <f>'011 - IO09 - Veřejné osvě...'!M30</f>
        <v>0</v>
      </c>
      <c r="AH91" s="232"/>
      <c r="AI91" s="232"/>
      <c r="AJ91" s="232"/>
      <c r="AK91" s="232"/>
      <c r="AL91" s="232"/>
      <c r="AM91" s="232"/>
      <c r="AN91" s="231">
        <f t="shared" si="0"/>
        <v>0</v>
      </c>
      <c r="AO91" s="232"/>
      <c r="AP91" s="232"/>
      <c r="AQ91" s="90"/>
      <c r="AS91" s="91">
        <f>'011 - IO09 - Veřejné osvě...'!M28</f>
        <v>0</v>
      </c>
      <c r="AT91" s="92">
        <f t="shared" si="1"/>
        <v>0</v>
      </c>
      <c r="AU91" s="93">
        <f>'011 - IO09 - Veřejné osvě...'!W118</f>
        <v>0</v>
      </c>
      <c r="AV91" s="92">
        <f>'011 - IO09 - Veřejné osvě...'!M32</f>
        <v>0</v>
      </c>
      <c r="AW91" s="92">
        <f>'011 - IO09 - Veřejné osvě...'!M33</f>
        <v>0</v>
      </c>
      <c r="AX91" s="92">
        <f>'011 - IO09 - Veřejné osvě...'!M34</f>
        <v>0</v>
      </c>
      <c r="AY91" s="92">
        <f>'011 - IO09 - Veřejné osvě...'!M35</f>
        <v>0</v>
      </c>
      <c r="AZ91" s="92">
        <f>'011 - IO09 - Veřejné osvě...'!H32</f>
        <v>0</v>
      </c>
      <c r="BA91" s="92">
        <f>'011 - IO09 - Veřejné osvě...'!H33</f>
        <v>0</v>
      </c>
      <c r="BB91" s="92">
        <f>'011 - IO09 - Veřejné osvě...'!H34</f>
        <v>0</v>
      </c>
      <c r="BC91" s="92">
        <f>'011 - IO09 - Veřejné osvě...'!H35</f>
        <v>0</v>
      </c>
      <c r="BD91" s="94">
        <f>'011 - IO09 - Veřejné osvě...'!H36</f>
        <v>0</v>
      </c>
      <c r="BT91" s="95" t="s">
        <v>23</v>
      </c>
      <c r="BV91" s="95" t="s">
        <v>84</v>
      </c>
      <c r="BW91" s="95" t="s">
        <v>98</v>
      </c>
      <c r="BX91" s="95" t="s">
        <v>85</v>
      </c>
    </row>
    <row r="92" spans="1:76" s="5" customFormat="1" ht="27" customHeight="1">
      <c r="A92" s="293" t="s">
        <v>728</v>
      </c>
      <c r="B92" s="87"/>
      <c r="C92" s="88"/>
      <c r="D92" s="233" t="s">
        <v>99</v>
      </c>
      <c r="E92" s="232"/>
      <c r="F92" s="232"/>
      <c r="G92" s="232"/>
      <c r="H92" s="232"/>
      <c r="I92" s="89"/>
      <c r="J92" s="233" t="s">
        <v>100</v>
      </c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1">
        <f>'VRN - Vedlejší rozpočtové...'!M30</f>
        <v>0</v>
      </c>
      <c r="AH92" s="232"/>
      <c r="AI92" s="232"/>
      <c r="AJ92" s="232"/>
      <c r="AK92" s="232"/>
      <c r="AL92" s="232"/>
      <c r="AM92" s="232"/>
      <c r="AN92" s="231">
        <f t="shared" si="0"/>
        <v>0</v>
      </c>
      <c r="AO92" s="232"/>
      <c r="AP92" s="232"/>
      <c r="AQ92" s="90"/>
      <c r="AS92" s="96">
        <f>'VRN - Vedlejší rozpočtové...'!M28</f>
        <v>0</v>
      </c>
      <c r="AT92" s="97">
        <f t="shared" si="1"/>
        <v>0</v>
      </c>
      <c r="AU92" s="98">
        <f>'VRN - Vedlejší rozpočtové...'!W118</f>
        <v>0</v>
      </c>
      <c r="AV92" s="97">
        <f>'VRN - Vedlejší rozpočtové...'!M32</f>
        <v>0</v>
      </c>
      <c r="AW92" s="97">
        <f>'VRN - Vedlejší rozpočtové...'!M33</f>
        <v>0</v>
      </c>
      <c r="AX92" s="97">
        <f>'VRN - Vedlejší rozpočtové...'!M34</f>
        <v>0</v>
      </c>
      <c r="AY92" s="97">
        <f>'VRN - Vedlejší rozpočtové...'!M35</f>
        <v>0</v>
      </c>
      <c r="AZ92" s="97">
        <f>'VRN - Vedlejší rozpočtové...'!H32</f>
        <v>0</v>
      </c>
      <c r="BA92" s="97">
        <f>'VRN - Vedlejší rozpočtové...'!H33</f>
        <v>0</v>
      </c>
      <c r="BB92" s="97">
        <f>'VRN - Vedlejší rozpočtové...'!H34</f>
        <v>0</v>
      </c>
      <c r="BC92" s="97">
        <f>'VRN - Vedlejší rozpočtové...'!H35</f>
        <v>0</v>
      </c>
      <c r="BD92" s="99">
        <f>'VRN - Vedlejší rozpočtové...'!H36</f>
        <v>0</v>
      </c>
      <c r="BT92" s="95" t="s">
        <v>23</v>
      </c>
      <c r="BV92" s="95" t="s">
        <v>84</v>
      </c>
      <c r="BW92" s="95" t="s">
        <v>101</v>
      </c>
      <c r="BX92" s="95" t="s">
        <v>85</v>
      </c>
    </row>
    <row r="93" spans="2:43" ht="13.5"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2"/>
    </row>
    <row r="94" spans="2:48" s="1" customFormat="1" ht="30" customHeight="1">
      <c r="B94" s="33"/>
      <c r="C94" s="79" t="s">
        <v>102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238">
        <f>ROUND(SUM(AG95:AG98),2)</f>
        <v>0</v>
      </c>
      <c r="AH94" s="220"/>
      <c r="AI94" s="220"/>
      <c r="AJ94" s="220"/>
      <c r="AK94" s="220"/>
      <c r="AL94" s="220"/>
      <c r="AM94" s="220"/>
      <c r="AN94" s="238">
        <f>ROUND(SUM(AN95:AN98),2)</f>
        <v>0</v>
      </c>
      <c r="AO94" s="220"/>
      <c r="AP94" s="220"/>
      <c r="AQ94" s="35"/>
      <c r="AS94" s="75" t="s">
        <v>103</v>
      </c>
      <c r="AT94" s="76" t="s">
        <v>104</v>
      </c>
      <c r="AU94" s="76" t="s">
        <v>46</v>
      </c>
      <c r="AV94" s="77" t="s">
        <v>69</v>
      </c>
    </row>
    <row r="95" spans="2:89" s="1" customFormat="1" ht="19.5" customHeight="1">
      <c r="B95" s="33"/>
      <c r="C95" s="34"/>
      <c r="D95" s="100" t="s">
        <v>105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234">
        <f>ROUND(AG87*AS95,2)</f>
        <v>0</v>
      </c>
      <c r="AH95" s="220"/>
      <c r="AI95" s="220"/>
      <c r="AJ95" s="220"/>
      <c r="AK95" s="220"/>
      <c r="AL95" s="220"/>
      <c r="AM95" s="220"/>
      <c r="AN95" s="235">
        <f>ROUND(AG95+AV95,2)</f>
        <v>0</v>
      </c>
      <c r="AO95" s="220"/>
      <c r="AP95" s="220"/>
      <c r="AQ95" s="35"/>
      <c r="AS95" s="101">
        <v>0</v>
      </c>
      <c r="AT95" s="102" t="s">
        <v>106</v>
      </c>
      <c r="AU95" s="102" t="s">
        <v>47</v>
      </c>
      <c r="AV95" s="103">
        <f>ROUND(IF(AU95="základní",AG95*L31,IF(AU95="snížená",AG95*L32,0)),2)</f>
        <v>0</v>
      </c>
      <c r="BV95" s="16" t="s">
        <v>107</v>
      </c>
      <c r="BY95" s="104">
        <f>IF(AU95="základní",AV95,0)</f>
        <v>0</v>
      </c>
      <c r="BZ95" s="104">
        <f>IF(AU95="snížená",AV95,0)</f>
        <v>0</v>
      </c>
      <c r="CA95" s="104">
        <v>0</v>
      </c>
      <c r="CB95" s="104">
        <v>0</v>
      </c>
      <c r="CC95" s="104">
        <v>0</v>
      </c>
      <c r="CD95" s="104">
        <f>IF(AU95="základní",AG95,0)</f>
        <v>0</v>
      </c>
      <c r="CE95" s="104">
        <f>IF(AU95="snížená",AG95,0)</f>
        <v>0</v>
      </c>
      <c r="CF95" s="104">
        <f>IF(AU95="zákl. přenesená",AG95,0)</f>
        <v>0</v>
      </c>
      <c r="CG95" s="104">
        <f>IF(AU95="sníž. přenesená",AG95,0)</f>
        <v>0</v>
      </c>
      <c r="CH95" s="104">
        <f>IF(AU95="nulová",AG95,0)</f>
        <v>0</v>
      </c>
      <c r="CI95" s="16">
        <f>IF(AU95="základní",1,IF(AU95="snížená",2,IF(AU95="zákl. přenesená",4,IF(AU95="sníž. přenesená",5,3))))</f>
        <v>1</v>
      </c>
      <c r="CJ95" s="16">
        <f>IF(AT95="stavební čast",1,IF(8895="investiční čast",2,3))</f>
        <v>1</v>
      </c>
      <c r="CK95" s="16" t="str">
        <f>IF(D95="Vyplň vlastní","","x")</f>
        <v>x</v>
      </c>
    </row>
    <row r="96" spans="2:89" s="1" customFormat="1" ht="19.5" customHeight="1">
      <c r="B96" s="33"/>
      <c r="C96" s="34"/>
      <c r="D96" s="236" t="s">
        <v>108</v>
      </c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34"/>
      <c r="AD96" s="34"/>
      <c r="AE96" s="34"/>
      <c r="AF96" s="34"/>
      <c r="AG96" s="234">
        <f>AG87*AS96</f>
        <v>0</v>
      </c>
      <c r="AH96" s="220"/>
      <c r="AI96" s="220"/>
      <c r="AJ96" s="220"/>
      <c r="AK96" s="220"/>
      <c r="AL96" s="220"/>
      <c r="AM96" s="220"/>
      <c r="AN96" s="235">
        <f>AG96+AV96</f>
        <v>0</v>
      </c>
      <c r="AO96" s="220"/>
      <c r="AP96" s="220"/>
      <c r="AQ96" s="35"/>
      <c r="AS96" s="105">
        <v>0</v>
      </c>
      <c r="AT96" s="106" t="s">
        <v>106</v>
      </c>
      <c r="AU96" s="106" t="s">
        <v>47</v>
      </c>
      <c r="AV96" s="107">
        <f>ROUND(IF(AU96="nulová",0,IF(OR(AU96="základní",AU96="zákl. přenesená"),AG96*L31,AG96*L32)),2)</f>
        <v>0</v>
      </c>
      <c r="BV96" s="16" t="s">
        <v>109</v>
      </c>
      <c r="BY96" s="104">
        <f>IF(AU96="základní",AV96,0)</f>
        <v>0</v>
      </c>
      <c r="BZ96" s="104">
        <f>IF(AU96="snížená",AV96,0)</f>
        <v>0</v>
      </c>
      <c r="CA96" s="104">
        <f>IF(AU96="zákl. přenesená",AV96,0)</f>
        <v>0</v>
      </c>
      <c r="CB96" s="104">
        <f>IF(AU96="sníž. přenesená",AV96,0)</f>
        <v>0</v>
      </c>
      <c r="CC96" s="104">
        <f>IF(AU96="nulová",AV96,0)</f>
        <v>0</v>
      </c>
      <c r="CD96" s="104">
        <f>IF(AU96="základní",AG96,0)</f>
        <v>0</v>
      </c>
      <c r="CE96" s="104">
        <f>IF(AU96="snížená",AG96,0)</f>
        <v>0</v>
      </c>
      <c r="CF96" s="104">
        <f>IF(AU96="zákl. přenesená",AG96,0)</f>
        <v>0</v>
      </c>
      <c r="CG96" s="104">
        <f>IF(AU96="sníž. přenesená",AG96,0)</f>
        <v>0</v>
      </c>
      <c r="CH96" s="104">
        <f>IF(AU96="nulová",AG96,0)</f>
        <v>0</v>
      </c>
      <c r="CI96" s="16">
        <f>IF(AU96="základní",1,IF(AU96="snížená",2,IF(AU96="zákl. přenesená",4,IF(AU96="sníž. přenesená",5,3))))</f>
        <v>1</v>
      </c>
      <c r="CJ96" s="16">
        <f>IF(AT96="stavební čast",1,IF(8896="investiční čast",2,3))</f>
        <v>1</v>
      </c>
      <c r="CK96" s="16">
        <f>IF(D96="Vyplň vlastní","","x")</f>
      </c>
    </row>
    <row r="97" spans="2:89" s="1" customFormat="1" ht="19.5" customHeight="1">
      <c r="B97" s="33"/>
      <c r="C97" s="34"/>
      <c r="D97" s="236" t="s">
        <v>108</v>
      </c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34"/>
      <c r="AD97" s="34"/>
      <c r="AE97" s="34"/>
      <c r="AF97" s="34"/>
      <c r="AG97" s="234">
        <f>AG87*AS97</f>
        <v>0</v>
      </c>
      <c r="AH97" s="220"/>
      <c r="AI97" s="220"/>
      <c r="AJ97" s="220"/>
      <c r="AK97" s="220"/>
      <c r="AL97" s="220"/>
      <c r="AM97" s="220"/>
      <c r="AN97" s="235">
        <f>AG97+AV97</f>
        <v>0</v>
      </c>
      <c r="AO97" s="220"/>
      <c r="AP97" s="220"/>
      <c r="AQ97" s="35"/>
      <c r="AS97" s="105">
        <v>0</v>
      </c>
      <c r="AT97" s="106" t="s">
        <v>106</v>
      </c>
      <c r="AU97" s="106" t="s">
        <v>47</v>
      </c>
      <c r="AV97" s="107">
        <f>ROUND(IF(AU97="nulová",0,IF(OR(AU97="základní",AU97="zákl. přenesená"),AG97*L31,AG97*L32)),2)</f>
        <v>0</v>
      </c>
      <c r="BV97" s="16" t="s">
        <v>109</v>
      </c>
      <c r="BY97" s="104">
        <f>IF(AU97="základní",AV97,0)</f>
        <v>0</v>
      </c>
      <c r="BZ97" s="104">
        <f>IF(AU97="snížená",AV97,0)</f>
        <v>0</v>
      </c>
      <c r="CA97" s="104">
        <f>IF(AU97="zákl. přenesená",AV97,0)</f>
        <v>0</v>
      </c>
      <c r="CB97" s="104">
        <f>IF(AU97="sníž. přenesená",AV97,0)</f>
        <v>0</v>
      </c>
      <c r="CC97" s="104">
        <f>IF(AU97="nulová",AV97,0)</f>
        <v>0</v>
      </c>
      <c r="CD97" s="104">
        <f>IF(AU97="základní",AG97,0)</f>
        <v>0</v>
      </c>
      <c r="CE97" s="104">
        <f>IF(AU97="snížená",AG97,0)</f>
        <v>0</v>
      </c>
      <c r="CF97" s="104">
        <f>IF(AU97="zákl. přenesená",AG97,0)</f>
        <v>0</v>
      </c>
      <c r="CG97" s="104">
        <f>IF(AU97="sníž. přenesená",AG97,0)</f>
        <v>0</v>
      </c>
      <c r="CH97" s="104">
        <f>IF(AU97="nulová",AG97,0)</f>
        <v>0</v>
      </c>
      <c r="CI97" s="16">
        <f>IF(AU97="základní",1,IF(AU97="snížená",2,IF(AU97="zákl. přenesená",4,IF(AU97="sníž. přenesená",5,3))))</f>
        <v>1</v>
      </c>
      <c r="CJ97" s="16">
        <f>IF(AT97="stavební čast",1,IF(8897="investiční čast",2,3))</f>
        <v>1</v>
      </c>
      <c r="CK97" s="16">
        <f>IF(D97="Vyplň vlastní","","x")</f>
      </c>
    </row>
    <row r="98" spans="2:89" s="1" customFormat="1" ht="19.5" customHeight="1">
      <c r="B98" s="33"/>
      <c r="C98" s="34"/>
      <c r="D98" s="236" t="s">
        <v>108</v>
      </c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34"/>
      <c r="AD98" s="34"/>
      <c r="AE98" s="34"/>
      <c r="AF98" s="34"/>
      <c r="AG98" s="234">
        <f>AG87*AS98</f>
        <v>0</v>
      </c>
      <c r="AH98" s="220"/>
      <c r="AI98" s="220"/>
      <c r="AJ98" s="220"/>
      <c r="AK98" s="220"/>
      <c r="AL98" s="220"/>
      <c r="AM98" s="220"/>
      <c r="AN98" s="235">
        <f>AG98+AV98</f>
        <v>0</v>
      </c>
      <c r="AO98" s="220"/>
      <c r="AP98" s="220"/>
      <c r="AQ98" s="35"/>
      <c r="AS98" s="108">
        <v>0</v>
      </c>
      <c r="AT98" s="109" t="s">
        <v>106</v>
      </c>
      <c r="AU98" s="109" t="s">
        <v>47</v>
      </c>
      <c r="AV98" s="110">
        <f>ROUND(IF(AU98="nulová",0,IF(OR(AU98="základní",AU98="zákl. přenesená"),AG98*L31,AG98*L32)),2)</f>
        <v>0</v>
      </c>
      <c r="BV98" s="16" t="s">
        <v>109</v>
      </c>
      <c r="BY98" s="104">
        <f>IF(AU98="základní",AV98,0)</f>
        <v>0</v>
      </c>
      <c r="BZ98" s="104">
        <f>IF(AU98="snížená",AV98,0)</f>
        <v>0</v>
      </c>
      <c r="CA98" s="104">
        <f>IF(AU98="zákl. přenesená",AV98,0)</f>
        <v>0</v>
      </c>
      <c r="CB98" s="104">
        <f>IF(AU98="sníž. přenesená",AV98,0)</f>
        <v>0</v>
      </c>
      <c r="CC98" s="104">
        <f>IF(AU98="nulová",AV98,0)</f>
        <v>0</v>
      </c>
      <c r="CD98" s="104">
        <f>IF(AU98="základní",AG98,0)</f>
        <v>0</v>
      </c>
      <c r="CE98" s="104">
        <f>IF(AU98="snížená",AG98,0)</f>
        <v>0</v>
      </c>
      <c r="CF98" s="104">
        <f>IF(AU98="zákl. přenesená",AG98,0)</f>
        <v>0</v>
      </c>
      <c r="CG98" s="104">
        <f>IF(AU98="sníž. přenesená",AG98,0)</f>
        <v>0</v>
      </c>
      <c r="CH98" s="104">
        <f>IF(AU98="nulová",AG98,0)</f>
        <v>0</v>
      </c>
      <c r="CI98" s="16">
        <f>IF(AU98="základní",1,IF(AU98="snížená",2,IF(AU98="zákl. přenesená",4,IF(AU98="sníž. přenesená",5,3))))</f>
        <v>1</v>
      </c>
      <c r="CJ98" s="16">
        <f>IF(AT98="stavební čast",1,IF(8898="investiční čast",2,3))</f>
        <v>1</v>
      </c>
      <c r="CK98" s="16">
        <f>IF(D98="Vyplň vlastní","","x")</f>
      </c>
    </row>
    <row r="99" spans="2:43" s="1" customFormat="1" ht="10.5" customHeight="1"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5"/>
    </row>
    <row r="100" spans="2:43" s="1" customFormat="1" ht="30" customHeight="1">
      <c r="B100" s="33"/>
      <c r="C100" s="111" t="s">
        <v>110</v>
      </c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239">
        <f>ROUND(AG87+AG94,2)</f>
        <v>0</v>
      </c>
      <c r="AH100" s="239"/>
      <c r="AI100" s="239"/>
      <c r="AJ100" s="239"/>
      <c r="AK100" s="239"/>
      <c r="AL100" s="239"/>
      <c r="AM100" s="239"/>
      <c r="AN100" s="239">
        <f>AN87+AN94</f>
        <v>0</v>
      </c>
      <c r="AO100" s="239"/>
      <c r="AP100" s="239"/>
      <c r="AQ100" s="35"/>
    </row>
    <row r="101" spans="2:43" s="1" customFormat="1" ht="6.75" customHeight="1"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9"/>
    </row>
  </sheetData>
  <sheetProtection password="CC35" sheet="1" objects="1" scenarios="1" formatColumns="0" formatRows="0" sort="0" autoFilter="0"/>
  <mergeCells count="74">
    <mergeCell ref="AG100:AM100"/>
    <mergeCell ref="AN100:AP100"/>
    <mergeCell ref="AR2:BE2"/>
    <mergeCell ref="D98:AB98"/>
    <mergeCell ref="AG98:AM98"/>
    <mergeCell ref="AN98:AP98"/>
    <mergeCell ref="AG87:AM87"/>
    <mergeCell ref="AN87:AP87"/>
    <mergeCell ref="AG94:AM94"/>
    <mergeCell ref="AN94:AP94"/>
    <mergeCell ref="D96:AB96"/>
    <mergeCell ref="AG96:AM96"/>
    <mergeCell ref="AN96:AP96"/>
    <mergeCell ref="D97:AB97"/>
    <mergeCell ref="AG97:AM97"/>
    <mergeCell ref="AN97:AP97"/>
    <mergeCell ref="AN92:AP92"/>
    <mergeCell ref="AG92:AM92"/>
    <mergeCell ref="D92:H92"/>
    <mergeCell ref="J92:AF92"/>
    <mergeCell ref="AG95:AM95"/>
    <mergeCell ref="AN95:AP95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5:AU99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5:AT99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01 - SO04 - REVITALIZACE...'!C2" tooltip="001 - SO04 - REVITALIZACE..." display="/"/>
    <hyperlink ref="A89" location="'002 - SO04 - Sadové a veg...'!C2" tooltip="002 - SO04 - Sadové a veg..." display="/"/>
    <hyperlink ref="A90" location="'010 - IO09 - Areálové roz...'!C2" tooltip="010 - IO09 - Areálové roz..." display="/"/>
    <hyperlink ref="A91" location="'011 - IO09 - Veřejné osvě...'!C2" tooltip="011 - IO09 - Veřejné osvě..." display="/"/>
    <hyperlink ref="A92" location="'VRN - Vedlejší rozpočtové...'!C2" tooltip="VRN - Vedlejší rozpočtové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298"/>
      <c r="B1" s="295"/>
      <c r="C1" s="295"/>
      <c r="D1" s="296" t="s">
        <v>1</v>
      </c>
      <c r="E1" s="295"/>
      <c r="F1" s="297" t="s">
        <v>729</v>
      </c>
      <c r="G1" s="297"/>
      <c r="H1" s="299" t="s">
        <v>730</v>
      </c>
      <c r="I1" s="299"/>
      <c r="J1" s="299"/>
      <c r="K1" s="299"/>
      <c r="L1" s="297" t="s">
        <v>731</v>
      </c>
      <c r="M1" s="295"/>
      <c r="N1" s="295"/>
      <c r="O1" s="296" t="s">
        <v>111</v>
      </c>
      <c r="P1" s="295"/>
      <c r="Q1" s="295"/>
      <c r="R1" s="295"/>
      <c r="S1" s="297" t="s">
        <v>732</v>
      </c>
      <c r="T1" s="297"/>
      <c r="U1" s="298"/>
      <c r="V1" s="29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56" ht="36.75" customHeight="1">
      <c r="C2" s="199" t="s">
        <v>5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S2" s="240" t="s">
        <v>6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6" t="s">
        <v>89</v>
      </c>
      <c r="AZ2" s="16" t="s">
        <v>112</v>
      </c>
      <c r="BA2" s="16" t="s">
        <v>113</v>
      </c>
      <c r="BB2" s="16" t="s">
        <v>21</v>
      </c>
      <c r="BC2" s="16" t="s">
        <v>114</v>
      </c>
      <c r="BD2" s="16" t="s">
        <v>115</v>
      </c>
    </row>
    <row r="3" spans="2:5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116</v>
      </c>
      <c r="AZ3" s="16" t="s">
        <v>117</v>
      </c>
      <c r="BA3" s="16" t="s">
        <v>118</v>
      </c>
      <c r="BB3" s="16" t="s">
        <v>21</v>
      </c>
      <c r="BC3" s="16" t="s">
        <v>119</v>
      </c>
      <c r="BD3" s="16" t="s">
        <v>115</v>
      </c>
    </row>
    <row r="4" spans="2:56" ht="36.75" customHeight="1">
      <c r="B4" s="20"/>
      <c r="C4" s="201" t="s">
        <v>120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2"/>
      <c r="T4" s="23" t="s">
        <v>11</v>
      </c>
      <c r="AT4" s="16" t="s">
        <v>4</v>
      </c>
      <c r="AZ4" s="16" t="s">
        <v>121</v>
      </c>
      <c r="BA4" s="16" t="s">
        <v>122</v>
      </c>
      <c r="BB4" s="16" t="s">
        <v>21</v>
      </c>
      <c r="BC4" s="16" t="s">
        <v>123</v>
      </c>
      <c r="BD4" s="16" t="s">
        <v>115</v>
      </c>
    </row>
    <row r="5" spans="2:56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  <c r="AZ5" s="16" t="s">
        <v>124</v>
      </c>
      <c r="BA5" s="16" t="s">
        <v>125</v>
      </c>
      <c r="BB5" s="16" t="s">
        <v>21</v>
      </c>
      <c r="BC5" s="16" t="s">
        <v>126</v>
      </c>
      <c r="BD5" s="16" t="s">
        <v>115</v>
      </c>
    </row>
    <row r="6" spans="2:56" ht="24.75" customHeight="1">
      <c r="B6" s="20"/>
      <c r="C6" s="21"/>
      <c r="D6" s="28" t="s">
        <v>17</v>
      </c>
      <c r="E6" s="21"/>
      <c r="F6" s="241" t="str">
        <f>'Rekapitulace stavby'!K6</f>
        <v>REVITALIZACE PARKU A NÁMĚSTÍ KRAKOV - Etapa III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1"/>
      <c r="R6" s="22"/>
      <c r="AZ6" s="16" t="s">
        <v>127</v>
      </c>
      <c r="BA6" s="16" t="s">
        <v>128</v>
      </c>
      <c r="BB6" s="16" t="s">
        <v>21</v>
      </c>
      <c r="BC6" s="16" t="s">
        <v>129</v>
      </c>
      <c r="BD6" s="16" t="s">
        <v>115</v>
      </c>
    </row>
    <row r="7" spans="2:18" s="1" customFormat="1" ht="32.25" customHeight="1">
      <c r="B7" s="33"/>
      <c r="C7" s="34"/>
      <c r="D7" s="27" t="s">
        <v>130</v>
      </c>
      <c r="E7" s="34"/>
      <c r="F7" s="207" t="s">
        <v>131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34"/>
      <c r="R7" s="35"/>
    </row>
    <row r="8" spans="2:18" s="1" customFormat="1" ht="14.25" customHeight="1">
      <c r="B8" s="33"/>
      <c r="C8" s="34"/>
      <c r="D8" s="28" t="s">
        <v>20</v>
      </c>
      <c r="E8" s="34"/>
      <c r="F8" s="26" t="s">
        <v>21</v>
      </c>
      <c r="G8" s="34"/>
      <c r="H8" s="34"/>
      <c r="I8" s="34"/>
      <c r="J8" s="34"/>
      <c r="K8" s="34"/>
      <c r="L8" s="34"/>
      <c r="M8" s="28" t="s">
        <v>22</v>
      </c>
      <c r="N8" s="34"/>
      <c r="O8" s="26" t="s">
        <v>21</v>
      </c>
      <c r="P8" s="34"/>
      <c r="Q8" s="34"/>
      <c r="R8" s="35"/>
    </row>
    <row r="9" spans="2:18" s="1" customFormat="1" ht="14.25" customHeight="1">
      <c r="B9" s="33"/>
      <c r="C9" s="34"/>
      <c r="D9" s="28" t="s">
        <v>24</v>
      </c>
      <c r="E9" s="34"/>
      <c r="F9" s="26" t="s">
        <v>25</v>
      </c>
      <c r="G9" s="34"/>
      <c r="H9" s="34"/>
      <c r="I9" s="34"/>
      <c r="J9" s="34"/>
      <c r="K9" s="34"/>
      <c r="L9" s="34"/>
      <c r="M9" s="28" t="s">
        <v>26</v>
      </c>
      <c r="N9" s="34"/>
      <c r="O9" s="242" t="str">
        <f>'Rekapitulace stavby'!AN8</f>
        <v>16.12.2016</v>
      </c>
      <c r="P9" s="220"/>
      <c r="Q9" s="34"/>
      <c r="R9" s="35"/>
    </row>
    <row r="10" spans="2:18" s="1" customFormat="1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25" customHeight="1">
      <c r="B11" s="33"/>
      <c r="C11" s="34"/>
      <c r="D11" s="28" t="s">
        <v>30</v>
      </c>
      <c r="E11" s="34"/>
      <c r="F11" s="34"/>
      <c r="G11" s="34"/>
      <c r="H11" s="34"/>
      <c r="I11" s="34"/>
      <c r="J11" s="34"/>
      <c r="K11" s="34"/>
      <c r="L11" s="34"/>
      <c r="M11" s="28" t="s">
        <v>31</v>
      </c>
      <c r="N11" s="34"/>
      <c r="O11" s="206">
        <f>IF('Rekapitulace stavby'!AN10="","",'Rekapitulace stavby'!AN10)</f>
      </c>
      <c r="P11" s="220"/>
      <c r="Q11" s="34"/>
      <c r="R11" s="35"/>
    </row>
    <row r="12" spans="2:18" s="1" customFormat="1" ht="18" customHeight="1">
      <c r="B12" s="33"/>
      <c r="C12" s="34"/>
      <c r="D12" s="34"/>
      <c r="E12" s="26" t="str">
        <f>IF('Rekapitulace stavby'!E11="","",'Rekapitulace stavby'!E11)</f>
        <v>Městská část Praha 8, Zenklova 1/35, Praha 8</v>
      </c>
      <c r="F12" s="34"/>
      <c r="G12" s="34"/>
      <c r="H12" s="34"/>
      <c r="I12" s="34"/>
      <c r="J12" s="34"/>
      <c r="K12" s="34"/>
      <c r="L12" s="34"/>
      <c r="M12" s="28" t="s">
        <v>33</v>
      </c>
      <c r="N12" s="34"/>
      <c r="O12" s="206">
        <f>IF('Rekapitulace stavby'!AN11="","",'Rekapitulace stavby'!AN11)</f>
      </c>
      <c r="P12" s="220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28" t="s">
        <v>34</v>
      </c>
      <c r="E14" s="34"/>
      <c r="F14" s="34"/>
      <c r="G14" s="34"/>
      <c r="H14" s="34"/>
      <c r="I14" s="34"/>
      <c r="J14" s="34"/>
      <c r="K14" s="34"/>
      <c r="L14" s="34"/>
      <c r="M14" s="28" t="s">
        <v>31</v>
      </c>
      <c r="N14" s="34"/>
      <c r="O14" s="243" t="str">
        <f>IF('Rekapitulace stavby'!AN13="","",'Rekapitulace stavby'!AN13)</f>
        <v>Vyplň údaj</v>
      </c>
      <c r="P14" s="220"/>
      <c r="Q14" s="34"/>
      <c r="R14" s="35"/>
    </row>
    <row r="15" spans="2:18" s="1" customFormat="1" ht="18" customHeight="1">
      <c r="B15" s="33"/>
      <c r="C15" s="34"/>
      <c r="D15" s="34"/>
      <c r="E15" s="243" t="str">
        <f>IF('Rekapitulace stavby'!E14="","",'Rekapitulace stavby'!E14)</f>
        <v>Vyplň údaj</v>
      </c>
      <c r="F15" s="220"/>
      <c r="G15" s="220"/>
      <c r="H15" s="220"/>
      <c r="I15" s="220"/>
      <c r="J15" s="220"/>
      <c r="K15" s="220"/>
      <c r="L15" s="220"/>
      <c r="M15" s="28" t="s">
        <v>33</v>
      </c>
      <c r="N15" s="34"/>
      <c r="O15" s="243" t="str">
        <f>IF('Rekapitulace stavby'!AN14="","",'Rekapitulace stavby'!AN14)</f>
        <v>Vyplň údaj</v>
      </c>
      <c r="P15" s="220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28" t="s">
        <v>36</v>
      </c>
      <c r="E17" s="34"/>
      <c r="F17" s="34"/>
      <c r="G17" s="34"/>
      <c r="H17" s="34"/>
      <c r="I17" s="34"/>
      <c r="J17" s="34"/>
      <c r="K17" s="34"/>
      <c r="L17" s="34"/>
      <c r="M17" s="28" t="s">
        <v>31</v>
      </c>
      <c r="N17" s="34"/>
      <c r="O17" s="206">
        <f>IF('Rekapitulace stavby'!AN16="","",'Rekapitulace stavby'!AN16)</f>
      </c>
      <c r="P17" s="220"/>
      <c r="Q17" s="34"/>
      <c r="R17" s="35"/>
    </row>
    <row r="18" spans="2:18" s="1" customFormat="1" ht="18" customHeight="1">
      <c r="B18" s="33"/>
      <c r="C18" s="34"/>
      <c r="D18" s="34"/>
      <c r="E18" s="26" t="str">
        <f>IF('Rekapitulace stavby'!E17="","",'Rekapitulace stavby'!E17)</f>
        <v>Ing. arch. Martin Frei, Ing. arch. Martin Rusina</v>
      </c>
      <c r="F18" s="34"/>
      <c r="G18" s="34"/>
      <c r="H18" s="34"/>
      <c r="I18" s="34"/>
      <c r="J18" s="34"/>
      <c r="K18" s="34"/>
      <c r="L18" s="34"/>
      <c r="M18" s="28" t="s">
        <v>33</v>
      </c>
      <c r="N18" s="34"/>
      <c r="O18" s="206">
        <f>IF('Rekapitulace stavby'!AN17="","",'Rekapitulace stavby'!AN17)</f>
      </c>
      <c r="P18" s="220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28" t="s">
        <v>39</v>
      </c>
      <c r="E20" s="34"/>
      <c r="F20" s="34"/>
      <c r="G20" s="34"/>
      <c r="H20" s="34"/>
      <c r="I20" s="34"/>
      <c r="J20" s="34"/>
      <c r="K20" s="34"/>
      <c r="L20" s="34"/>
      <c r="M20" s="28" t="s">
        <v>31</v>
      </c>
      <c r="N20" s="34"/>
      <c r="O20" s="206">
        <f>IF('Rekapitulace stavby'!AN19="","",'Rekapitulace stavby'!AN19)</f>
      </c>
      <c r="P20" s="220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>Rusina Frei, s.r.o.</v>
      </c>
      <c r="F21" s="34"/>
      <c r="G21" s="34"/>
      <c r="H21" s="34"/>
      <c r="I21" s="34"/>
      <c r="J21" s="34"/>
      <c r="K21" s="34"/>
      <c r="L21" s="34"/>
      <c r="M21" s="28" t="s">
        <v>33</v>
      </c>
      <c r="N21" s="34"/>
      <c r="O21" s="206">
        <f>IF('Rekapitulace stavby'!AN20="","",'Rekapitulace stavby'!AN20)</f>
      </c>
      <c r="P21" s="220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28" t="s">
        <v>41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9" t="s">
        <v>21</v>
      </c>
      <c r="F24" s="220"/>
      <c r="G24" s="220"/>
      <c r="H24" s="220"/>
      <c r="I24" s="220"/>
      <c r="J24" s="220"/>
      <c r="K24" s="220"/>
      <c r="L24" s="220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13" t="s">
        <v>132</v>
      </c>
      <c r="E27" s="34"/>
      <c r="F27" s="34"/>
      <c r="G27" s="34"/>
      <c r="H27" s="34"/>
      <c r="I27" s="34"/>
      <c r="J27" s="34"/>
      <c r="K27" s="34"/>
      <c r="L27" s="34"/>
      <c r="M27" s="210">
        <f>N88</f>
        <v>0</v>
      </c>
      <c r="N27" s="220"/>
      <c r="O27" s="220"/>
      <c r="P27" s="220"/>
      <c r="Q27" s="34"/>
      <c r="R27" s="35"/>
    </row>
    <row r="28" spans="2:18" s="1" customFormat="1" ht="14.25" customHeight="1">
      <c r="B28" s="33"/>
      <c r="C28" s="34"/>
      <c r="D28" s="32" t="s">
        <v>105</v>
      </c>
      <c r="E28" s="34"/>
      <c r="F28" s="34"/>
      <c r="G28" s="34"/>
      <c r="H28" s="34"/>
      <c r="I28" s="34"/>
      <c r="J28" s="34"/>
      <c r="K28" s="34"/>
      <c r="L28" s="34"/>
      <c r="M28" s="210">
        <f>N99</f>
        <v>0</v>
      </c>
      <c r="N28" s="220"/>
      <c r="O28" s="220"/>
      <c r="P28" s="220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14" t="s">
        <v>45</v>
      </c>
      <c r="E30" s="34"/>
      <c r="F30" s="34"/>
      <c r="G30" s="34"/>
      <c r="H30" s="34"/>
      <c r="I30" s="34"/>
      <c r="J30" s="34"/>
      <c r="K30" s="34"/>
      <c r="L30" s="34"/>
      <c r="M30" s="244">
        <f>ROUND(M27+M28,2)</f>
        <v>0</v>
      </c>
      <c r="N30" s="220"/>
      <c r="O30" s="220"/>
      <c r="P30" s="220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>
      <c r="B32" s="33"/>
      <c r="C32" s="34"/>
      <c r="D32" s="40" t="s">
        <v>46</v>
      </c>
      <c r="E32" s="40" t="s">
        <v>47</v>
      </c>
      <c r="F32" s="41">
        <v>0.21</v>
      </c>
      <c r="G32" s="115" t="s">
        <v>48</v>
      </c>
      <c r="H32" s="245">
        <f>ROUND((((SUM(BE99:BE106)+SUM(BE124:BE232))+SUM(BE234:BE238))),2)</f>
        <v>0</v>
      </c>
      <c r="I32" s="220"/>
      <c r="J32" s="220"/>
      <c r="K32" s="34"/>
      <c r="L32" s="34"/>
      <c r="M32" s="245">
        <f>ROUND(((ROUND((SUM(BE99:BE106)+SUM(BE124:BE232)),2)*F32)+SUM(BE234:BE238)*F32),2)</f>
        <v>0</v>
      </c>
      <c r="N32" s="220"/>
      <c r="O32" s="220"/>
      <c r="P32" s="220"/>
      <c r="Q32" s="34"/>
      <c r="R32" s="35"/>
    </row>
    <row r="33" spans="2:18" s="1" customFormat="1" ht="14.25" customHeight="1">
      <c r="B33" s="33"/>
      <c r="C33" s="34"/>
      <c r="D33" s="34"/>
      <c r="E33" s="40" t="s">
        <v>49</v>
      </c>
      <c r="F33" s="41">
        <v>0.15</v>
      </c>
      <c r="G33" s="115" t="s">
        <v>48</v>
      </c>
      <c r="H33" s="245">
        <f>ROUND((((SUM(BF99:BF106)+SUM(BF124:BF232))+SUM(BF234:BF238))),2)</f>
        <v>0</v>
      </c>
      <c r="I33" s="220"/>
      <c r="J33" s="220"/>
      <c r="K33" s="34"/>
      <c r="L33" s="34"/>
      <c r="M33" s="245">
        <f>ROUND(((ROUND((SUM(BF99:BF106)+SUM(BF124:BF232)),2)*F33)+SUM(BF234:BF238)*F33),2)</f>
        <v>0</v>
      </c>
      <c r="N33" s="220"/>
      <c r="O33" s="220"/>
      <c r="P33" s="220"/>
      <c r="Q33" s="34"/>
      <c r="R33" s="35"/>
    </row>
    <row r="34" spans="2:18" s="1" customFormat="1" ht="14.25" customHeight="1" hidden="1">
      <c r="B34" s="33"/>
      <c r="C34" s="34"/>
      <c r="D34" s="34"/>
      <c r="E34" s="40" t="s">
        <v>50</v>
      </c>
      <c r="F34" s="41">
        <v>0.21</v>
      </c>
      <c r="G34" s="115" t="s">
        <v>48</v>
      </c>
      <c r="H34" s="245">
        <f>ROUND((((SUM(BG99:BG106)+SUM(BG124:BG232))+SUM(BG234:BG238))),2)</f>
        <v>0</v>
      </c>
      <c r="I34" s="220"/>
      <c r="J34" s="220"/>
      <c r="K34" s="34"/>
      <c r="L34" s="34"/>
      <c r="M34" s="245">
        <v>0</v>
      </c>
      <c r="N34" s="220"/>
      <c r="O34" s="220"/>
      <c r="P34" s="220"/>
      <c r="Q34" s="34"/>
      <c r="R34" s="35"/>
    </row>
    <row r="35" spans="2:18" s="1" customFormat="1" ht="14.25" customHeight="1" hidden="1">
      <c r="B35" s="33"/>
      <c r="C35" s="34"/>
      <c r="D35" s="34"/>
      <c r="E35" s="40" t="s">
        <v>51</v>
      </c>
      <c r="F35" s="41">
        <v>0.15</v>
      </c>
      <c r="G35" s="115" t="s">
        <v>48</v>
      </c>
      <c r="H35" s="245">
        <f>ROUND((((SUM(BH99:BH106)+SUM(BH124:BH232))+SUM(BH234:BH238))),2)</f>
        <v>0</v>
      </c>
      <c r="I35" s="220"/>
      <c r="J35" s="220"/>
      <c r="K35" s="34"/>
      <c r="L35" s="34"/>
      <c r="M35" s="245">
        <v>0</v>
      </c>
      <c r="N35" s="220"/>
      <c r="O35" s="220"/>
      <c r="P35" s="220"/>
      <c r="Q35" s="34"/>
      <c r="R35" s="35"/>
    </row>
    <row r="36" spans="2:18" s="1" customFormat="1" ht="14.25" customHeight="1" hidden="1">
      <c r="B36" s="33"/>
      <c r="C36" s="34"/>
      <c r="D36" s="34"/>
      <c r="E36" s="40" t="s">
        <v>52</v>
      </c>
      <c r="F36" s="41">
        <v>0</v>
      </c>
      <c r="G36" s="115" t="s">
        <v>48</v>
      </c>
      <c r="H36" s="245">
        <f>ROUND((((SUM(BI99:BI106)+SUM(BI124:BI232))+SUM(BI234:BI238))),2)</f>
        <v>0</v>
      </c>
      <c r="I36" s="220"/>
      <c r="J36" s="220"/>
      <c r="K36" s="34"/>
      <c r="L36" s="34"/>
      <c r="M36" s="245">
        <v>0</v>
      </c>
      <c r="N36" s="220"/>
      <c r="O36" s="220"/>
      <c r="P36" s="220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12"/>
      <c r="D38" s="116" t="s">
        <v>53</v>
      </c>
      <c r="E38" s="74"/>
      <c r="F38" s="74"/>
      <c r="G38" s="117" t="s">
        <v>54</v>
      </c>
      <c r="H38" s="118" t="s">
        <v>55</v>
      </c>
      <c r="I38" s="74"/>
      <c r="J38" s="74"/>
      <c r="K38" s="74"/>
      <c r="L38" s="246">
        <f>SUM(M30:M36)</f>
        <v>0</v>
      </c>
      <c r="M38" s="228"/>
      <c r="N38" s="228"/>
      <c r="O38" s="228"/>
      <c r="P38" s="230"/>
      <c r="Q38" s="112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56</v>
      </c>
      <c r="E50" s="49"/>
      <c r="F50" s="49"/>
      <c r="G50" s="49"/>
      <c r="H50" s="50"/>
      <c r="I50" s="34"/>
      <c r="J50" s="48" t="s">
        <v>57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58</v>
      </c>
      <c r="E59" s="54"/>
      <c r="F59" s="54"/>
      <c r="G59" s="55" t="s">
        <v>59</v>
      </c>
      <c r="H59" s="56"/>
      <c r="I59" s="34"/>
      <c r="J59" s="53" t="s">
        <v>58</v>
      </c>
      <c r="K59" s="54"/>
      <c r="L59" s="54"/>
      <c r="M59" s="54"/>
      <c r="N59" s="55" t="s">
        <v>59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60</v>
      </c>
      <c r="E61" s="49"/>
      <c r="F61" s="49"/>
      <c r="G61" s="49"/>
      <c r="H61" s="50"/>
      <c r="I61" s="34"/>
      <c r="J61" s="48" t="s">
        <v>61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58</v>
      </c>
      <c r="E70" s="54"/>
      <c r="F70" s="54"/>
      <c r="G70" s="55" t="s">
        <v>59</v>
      </c>
      <c r="H70" s="56"/>
      <c r="I70" s="34"/>
      <c r="J70" s="53" t="s">
        <v>58</v>
      </c>
      <c r="K70" s="54"/>
      <c r="L70" s="54"/>
      <c r="M70" s="54"/>
      <c r="N70" s="55" t="s">
        <v>59</v>
      </c>
      <c r="O70" s="54"/>
      <c r="P70" s="56"/>
      <c r="Q70" s="34"/>
      <c r="R70" s="35"/>
    </row>
    <row r="71" spans="2:18" s="1" customFormat="1" ht="14.2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75" customHeight="1">
      <c r="B76" s="33"/>
      <c r="C76" s="201" t="s">
        <v>133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35"/>
    </row>
    <row r="77" spans="2:18" s="1" customFormat="1" ht="6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41" t="str">
        <f>F6</f>
        <v>REVITALIZACE PARKU A NÁMĚSTÍ KRAKOV - Etapa III</v>
      </c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34"/>
      <c r="R78" s="35"/>
    </row>
    <row r="79" spans="2:18" s="1" customFormat="1" ht="36.75" customHeight="1">
      <c r="B79" s="33"/>
      <c r="C79" s="67" t="s">
        <v>130</v>
      </c>
      <c r="D79" s="34"/>
      <c r="E79" s="34"/>
      <c r="F79" s="221" t="str">
        <f>F7</f>
        <v>001 - SO04 - REVITALIZACE PARKU A NÁMĚSTÍ - KRAKOV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34"/>
      <c r="R79" s="35"/>
    </row>
    <row r="80" spans="2:18" s="1" customFormat="1" ht="6.7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24</v>
      </c>
      <c r="D81" s="34"/>
      <c r="E81" s="34"/>
      <c r="F81" s="26" t="str">
        <f>F9</f>
        <v>Praha 8 - Bohnice</v>
      </c>
      <c r="G81" s="34"/>
      <c r="H81" s="34"/>
      <c r="I81" s="34"/>
      <c r="J81" s="34"/>
      <c r="K81" s="28" t="s">
        <v>26</v>
      </c>
      <c r="L81" s="34"/>
      <c r="M81" s="247" t="str">
        <f>IF(O9="","",O9)</f>
        <v>16.12.2016</v>
      </c>
      <c r="N81" s="220"/>
      <c r="O81" s="220"/>
      <c r="P81" s="220"/>
      <c r="Q81" s="34"/>
      <c r="R81" s="35"/>
    </row>
    <row r="82" spans="2:18" s="1" customFormat="1" ht="6.7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28" t="s">
        <v>30</v>
      </c>
      <c r="D83" s="34"/>
      <c r="E83" s="34"/>
      <c r="F83" s="26" t="str">
        <f>E12</f>
        <v>Městská část Praha 8, Zenklova 1/35, Praha 8</v>
      </c>
      <c r="G83" s="34"/>
      <c r="H83" s="34"/>
      <c r="I83" s="34"/>
      <c r="J83" s="34"/>
      <c r="K83" s="28" t="s">
        <v>36</v>
      </c>
      <c r="L83" s="34"/>
      <c r="M83" s="206" t="str">
        <f>E18</f>
        <v>Ing. arch. Martin Frei, Ing. arch. Martin Rusina</v>
      </c>
      <c r="N83" s="220"/>
      <c r="O83" s="220"/>
      <c r="P83" s="220"/>
      <c r="Q83" s="220"/>
      <c r="R83" s="35"/>
    </row>
    <row r="84" spans="2:18" s="1" customFormat="1" ht="14.25" customHeight="1">
      <c r="B84" s="33"/>
      <c r="C84" s="28" t="s">
        <v>34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39</v>
      </c>
      <c r="L84" s="34"/>
      <c r="M84" s="206" t="str">
        <f>E21</f>
        <v>Rusina Frei, s.r.o.</v>
      </c>
      <c r="N84" s="220"/>
      <c r="O84" s="220"/>
      <c r="P84" s="220"/>
      <c r="Q84" s="220"/>
      <c r="R84" s="35"/>
    </row>
    <row r="85" spans="2:18" s="1" customFormat="1" ht="9.7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48" t="s">
        <v>134</v>
      </c>
      <c r="D86" s="249"/>
      <c r="E86" s="249"/>
      <c r="F86" s="249"/>
      <c r="G86" s="249"/>
      <c r="H86" s="112"/>
      <c r="I86" s="112"/>
      <c r="J86" s="112"/>
      <c r="K86" s="112"/>
      <c r="L86" s="112"/>
      <c r="M86" s="112"/>
      <c r="N86" s="248" t="s">
        <v>135</v>
      </c>
      <c r="O86" s="220"/>
      <c r="P86" s="220"/>
      <c r="Q86" s="220"/>
      <c r="R86" s="35"/>
    </row>
    <row r="87" spans="2:18" s="1" customFormat="1" ht="9.7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9" t="s">
        <v>136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8">
        <f>N124</f>
        <v>0</v>
      </c>
      <c r="O88" s="220"/>
      <c r="P88" s="220"/>
      <c r="Q88" s="220"/>
      <c r="R88" s="35"/>
      <c r="AU88" s="16" t="s">
        <v>137</v>
      </c>
    </row>
    <row r="89" spans="2:18" s="6" customFormat="1" ht="24.75" customHeight="1">
      <c r="B89" s="120"/>
      <c r="C89" s="121"/>
      <c r="D89" s="122" t="s">
        <v>138</v>
      </c>
      <c r="E89" s="121"/>
      <c r="F89" s="121"/>
      <c r="G89" s="121"/>
      <c r="H89" s="121"/>
      <c r="I89" s="121"/>
      <c r="J89" s="121"/>
      <c r="K89" s="121"/>
      <c r="L89" s="121"/>
      <c r="M89" s="121"/>
      <c r="N89" s="250">
        <f>N125</f>
        <v>0</v>
      </c>
      <c r="O89" s="251"/>
      <c r="P89" s="251"/>
      <c r="Q89" s="251"/>
      <c r="R89" s="123"/>
    </row>
    <row r="90" spans="2:18" s="7" customFormat="1" ht="19.5" customHeight="1">
      <c r="B90" s="124"/>
      <c r="C90" s="125"/>
      <c r="D90" s="100" t="s">
        <v>139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5">
        <f>N126</f>
        <v>0</v>
      </c>
      <c r="O90" s="252"/>
      <c r="P90" s="252"/>
      <c r="Q90" s="252"/>
      <c r="R90" s="126"/>
    </row>
    <row r="91" spans="2:18" s="7" customFormat="1" ht="19.5" customHeight="1">
      <c r="B91" s="124"/>
      <c r="C91" s="125"/>
      <c r="D91" s="100" t="s">
        <v>140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35">
        <f>N147</f>
        <v>0</v>
      </c>
      <c r="O91" s="252"/>
      <c r="P91" s="252"/>
      <c r="Q91" s="252"/>
      <c r="R91" s="126"/>
    </row>
    <row r="92" spans="2:18" s="7" customFormat="1" ht="19.5" customHeight="1">
      <c r="B92" s="124"/>
      <c r="C92" s="125"/>
      <c r="D92" s="100" t="s">
        <v>141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35">
        <f>N190</f>
        <v>0</v>
      </c>
      <c r="O92" s="252"/>
      <c r="P92" s="252"/>
      <c r="Q92" s="252"/>
      <c r="R92" s="126"/>
    </row>
    <row r="93" spans="2:18" s="7" customFormat="1" ht="19.5" customHeight="1">
      <c r="B93" s="124"/>
      <c r="C93" s="125"/>
      <c r="D93" s="100" t="s">
        <v>142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35">
        <f>N217</f>
        <v>0</v>
      </c>
      <c r="O93" s="252"/>
      <c r="P93" s="252"/>
      <c r="Q93" s="252"/>
      <c r="R93" s="126"/>
    </row>
    <row r="94" spans="2:18" s="7" customFormat="1" ht="19.5" customHeight="1">
      <c r="B94" s="124"/>
      <c r="C94" s="125"/>
      <c r="D94" s="100" t="s">
        <v>143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35">
        <f>N224</f>
        <v>0</v>
      </c>
      <c r="O94" s="252"/>
      <c r="P94" s="252"/>
      <c r="Q94" s="252"/>
      <c r="R94" s="126"/>
    </row>
    <row r="95" spans="2:18" s="6" customFormat="1" ht="24.75" customHeight="1">
      <c r="B95" s="120"/>
      <c r="C95" s="121"/>
      <c r="D95" s="122" t="s">
        <v>144</v>
      </c>
      <c r="E95" s="121"/>
      <c r="F95" s="121"/>
      <c r="G95" s="121"/>
      <c r="H95" s="121"/>
      <c r="I95" s="121"/>
      <c r="J95" s="121"/>
      <c r="K95" s="121"/>
      <c r="L95" s="121"/>
      <c r="M95" s="121"/>
      <c r="N95" s="250">
        <f>N226</f>
        <v>0</v>
      </c>
      <c r="O95" s="251"/>
      <c r="P95" s="251"/>
      <c r="Q95" s="251"/>
      <c r="R95" s="123"/>
    </row>
    <row r="96" spans="2:18" s="7" customFormat="1" ht="19.5" customHeight="1">
      <c r="B96" s="124"/>
      <c r="C96" s="125"/>
      <c r="D96" s="100" t="s">
        <v>145</v>
      </c>
      <c r="E96" s="125"/>
      <c r="F96" s="125"/>
      <c r="G96" s="125"/>
      <c r="H96" s="125"/>
      <c r="I96" s="125"/>
      <c r="J96" s="125"/>
      <c r="K96" s="125"/>
      <c r="L96" s="125"/>
      <c r="M96" s="125"/>
      <c r="N96" s="235">
        <f>N227</f>
        <v>0</v>
      </c>
      <c r="O96" s="252"/>
      <c r="P96" s="252"/>
      <c r="Q96" s="252"/>
      <c r="R96" s="126"/>
    </row>
    <row r="97" spans="2:18" s="6" customFormat="1" ht="21.75" customHeight="1">
      <c r="B97" s="120"/>
      <c r="C97" s="121"/>
      <c r="D97" s="122" t="s">
        <v>146</v>
      </c>
      <c r="E97" s="121"/>
      <c r="F97" s="121"/>
      <c r="G97" s="121"/>
      <c r="H97" s="121"/>
      <c r="I97" s="121"/>
      <c r="J97" s="121"/>
      <c r="K97" s="121"/>
      <c r="L97" s="121"/>
      <c r="M97" s="121"/>
      <c r="N97" s="253">
        <f>N233</f>
        <v>0</v>
      </c>
      <c r="O97" s="251"/>
      <c r="P97" s="251"/>
      <c r="Q97" s="251"/>
      <c r="R97" s="123"/>
    </row>
    <row r="98" spans="2:18" s="1" customFormat="1" ht="21.75" customHeight="1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5"/>
    </row>
    <row r="99" spans="2:21" s="1" customFormat="1" ht="29.25" customHeight="1">
      <c r="B99" s="33"/>
      <c r="C99" s="119" t="s">
        <v>147</v>
      </c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254">
        <f>ROUND(N100+N101+N102+N103+N104+N105,2)</f>
        <v>0</v>
      </c>
      <c r="O99" s="220"/>
      <c r="P99" s="220"/>
      <c r="Q99" s="220"/>
      <c r="R99" s="35"/>
      <c r="T99" s="127"/>
      <c r="U99" s="128" t="s">
        <v>46</v>
      </c>
    </row>
    <row r="100" spans="2:65" s="1" customFormat="1" ht="18" customHeight="1">
      <c r="B100" s="129"/>
      <c r="C100" s="130"/>
      <c r="D100" s="236" t="s">
        <v>148</v>
      </c>
      <c r="E100" s="255"/>
      <c r="F100" s="255"/>
      <c r="G100" s="255"/>
      <c r="H100" s="255"/>
      <c r="I100" s="130"/>
      <c r="J100" s="130"/>
      <c r="K100" s="130"/>
      <c r="L100" s="130"/>
      <c r="M100" s="130"/>
      <c r="N100" s="234">
        <f>ROUND(N88*T100,2)</f>
        <v>0</v>
      </c>
      <c r="O100" s="255"/>
      <c r="P100" s="255"/>
      <c r="Q100" s="255"/>
      <c r="R100" s="131"/>
      <c r="S100" s="132"/>
      <c r="T100" s="133"/>
      <c r="U100" s="134" t="s">
        <v>47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6" t="s">
        <v>99</v>
      </c>
      <c r="AZ100" s="135"/>
      <c r="BA100" s="135"/>
      <c r="BB100" s="135"/>
      <c r="BC100" s="135"/>
      <c r="BD100" s="135"/>
      <c r="BE100" s="137">
        <f aca="true" t="shared" si="0" ref="BE100:BE105">IF(U100="základní",N100,0)</f>
        <v>0</v>
      </c>
      <c r="BF100" s="137">
        <f aca="true" t="shared" si="1" ref="BF100:BF105">IF(U100="snížená",N100,0)</f>
        <v>0</v>
      </c>
      <c r="BG100" s="137">
        <f aca="true" t="shared" si="2" ref="BG100:BG105">IF(U100="zákl. přenesená",N100,0)</f>
        <v>0</v>
      </c>
      <c r="BH100" s="137">
        <f aca="true" t="shared" si="3" ref="BH100:BH105">IF(U100="sníž. přenesená",N100,0)</f>
        <v>0</v>
      </c>
      <c r="BI100" s="137">
        <f aca="true" t="shared" si="4" ref="BI100:BI105">IF(U100="nulová",N100,0)</f>
        <v>0</v>
      </c>
      <c r="BJ100" s="136" t="s">
        <v>23</v>
      </c>
      <c r="BK100" s="135"/>
      <c r="BL100" s="135"/>
      <c r="BM100" s="135"/>
    </row>
    <row r="101" spans="2:65" s="1" customFormat="1" ht="18" customHeight="1">
      <c r="B101" s="129"/>
      <c r="C101" s="130"/>
      <c r="D101" s="236" t="s">
        <v>149</v>
      </c>
      <c r="E101" s="255"/>
      <c r="F101" s="255"/>
      <c r="G101" s="255"/>
      <c r="H101" s="255"/>
      <c r="I101" s="130"/>
      <c r="J101" s="130"/>
      <c r="K101" s="130"/>
      <c r="L101" s="130"/>
      <c r="M101" s="130"/>
      <c r="N101" s="234">
        <f>ROUND(N88*T101,2)</f>
        <v>0</v>
      </c>
      <c r="O101" s="255"/>
      <c r="P101" s="255"/>
      <c r="Q101" s="255"/>
      <c r="R101" s="131"/>
      <c r="S101" s="132"/>
      <c r="T101" s="133"/>
      <c r="U101" s="134" t="s">
        <v>47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6" t="s">
        <v>99</v>
      </c>
      <c r="AZ101" s="135"/>
      <c r="BA101" s="135"/>
      <c r="BB101" s="135"/>
      <c r="BC101" s="135"/>
      <c r="BD101" s="135"/>
      <c r="BE101" s="137">
        <f t="shared" si="0"/>
        <v>0</v>
      </c>
      <c r="BF101" s="137">
        <f t="shared" si="1"/>
        <v>0</v>
      </c>
      <c r="BG101" s="137">
        <f t="shared" si="2"/>
        <v>0</v>
      </c>
      <c r="BH101" s="137">
        <f t="shared" si="3"/>
        <v>0</v>
      </c>
      <c r="BI101" s="137">
        <f t="shared" si="4"/>
        <v>0</v>
      </c>
      <c r="BJ101" s="136" t="s">
        <v>23</v>
      </c>
      <c r="BK101" s="135"/>
      <c r="BL101" s="135"/>
      <c r="BM101" s="135"/>
    </row>
    <row r="102" spans="2:65" s="1" customFormat="1" ht="18" customHeight="1">
      <c r="B102" s="129"/>
      <c r="C102" s="130"/>
      <c r="D102" s="236" t="s">
        <v>150</v>
      </c>
      <c r="E102" s="255"/>
      <c r="F102" s="255"/>
      <c r="G102" s="255"/>
      <c r="H102" s="255"/>
      <c r="I102" s="130"/>
      <c r="J102" s="130"/>
      <c r="K102" s="130"/>
      <c r="L102" s="130"/>
      <c r="M102" s="130"/>
      <c r="N102" s="234">
        <f>ROUND(N88*T102,2)</f>
        <v>0</v>
      </c>
      <c r="O102" s="255"/>
      <c r="P102" s="255"/>
      <c r="Q102" s="255"/>
      <c r="R102" s="131"/>
      <c r="S102" s="132"/>
      <c r="T102" s="133"/>
      <c r="U102" s="134" t="s">
        <v>47</v>
      </c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6" t="s">
        <v>99</v>
      </c>
      <c r="AZ102" s="135"/>
      <c r="BA102" s="135"/>
      <c r="BB102" s="135"/>
      <c r="BC102" s="135"/>
      <c r="BD102" s="135"/>
      <c r="BE102" s="137">
        <f t="shared" si="0"/>
        <v>0</v>
      </c>
      <c r="BF102" s="137">
        <f t="shared" si="1"/>
        <v>0</v>
      </c>
      <c r="BG102" s="137">
        <f t="shared" si="2"/>
        <v>0</v>
      </c>
      <c r="BH102" s="137">
        <f t="shared" si="3"/>
        <v>0</v>
      </c>
      <c r="BI102" s="137">
        <f t="shared" si="4"/>
        <v>0</v>
      </c>
      <c r="BJ102" s="136" t="s">
        <v>23</v>
      </c>
      <c r="BK102" s="135"/>
      <c r="BL102" s="135"/>
      <c r="BM102" s="135"/>
    </row>
    <row r="103" spans="2:65" s="1" customFormat="1" ht="18" customHeight="1">
      <c r="B103" s="129"/>
      <c r="C103" s="130"/>
      <c r="D103" s="236" t="s">
        <v>151</v>
      </c>
      <c r="E103" s="255"/>
      <c r="F103" s="255"/>
      <c r="G103" s="255"/>
      <c r="H103" s="255"/>
      <c r="I103" s="130"/>
      <c r="J103" s="130"/>
      <c r="K103" s="130"/>
      <c r="L103" s="130"/>
      <c r="M103" s="130"/>
      <c r="N103" s="234">
        <f>ROUND(N88*T103,2)</f>
        <v>0</v>
      </c>
      <c r="O103" s="255"/>
      <c r="P103" s="255"/>
      <c r="Q103" s="255"/>
      <c r="R103" s="131"/>
      <c r="S103" s="132"/>
      <c r="T103" s="133"/>
      <c r="U103" s="134" t="s">
        <v>47</v>
      </c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6" t="s">
        <v>99</v>
      </c>
      <c r="AZ103" s="135"/>
      <c r="BA103" s="135"/>
      <c r="BB103" s="135"/>
      <c r="BC103" s="135"/>
      <c r="BD103" s="135"/>
      <c r="BE103" s="137">
        <f t="shared" si="0"/>
        <v>0</v>
      </c>
      <c r="BF103" s="137">
        <f t="shared" si="1"/>
        <v>0</v>
      </c>
      <c r="BG103" s="137">
        <f t="shared" si="2"/>
        <v>0</v>
      </c>
      <c r="BH103" s="137">
        <f t="shared" si="3"/>
        <v>0</v>
      </c>
      <c r="BI103" s="137">
        <f t="shared" si="4"/>
        <v>0</v>
      </c>
      <c r="BJ103" s="136" t="s">
        <v>23</v>
      </c>
      <c r="BK103" s="135"/>
      <c r="BL103" s="135"/>
      <c r="BM103" s="135"/>
    </row>
    <row r="104" spans="2:65" s="1" customFormat="1" ht="18" customHeight="1">
      <c r="B104" s="129"/>
      <c r="C104" s="130"/>
      <c r="D104" s="236" t="s">
        <v>152</v>
      </c>
      <c r="E104" s="255"/>
      <c r="F104" s="255"/>
      <c r="G104" s="255"/>
      <c r="H104" s="255"/>
      <c r="I104" s="130"/>
      <c r="J104" s="130"/>
      <c r="K104" s="130"/>
      <c r="L104" s="130"/>
      <c r="M104" s="130"/>
      <c r="N104" s="234">
        <f>ROUND(N88*T104,2)</f>
        <v>0</v>
      </c>
      <c r="O104" s="255"/>
      <c r="P104" s="255"/>
      <c r="Q104" s="255"/>
      <c r="R104" s="131"/>
      <c r="S104" s="132"/>
      <c r="T104" s="133"/>
      <c r="U104" s="134" t="s">
        <v>47</v>
      </c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6" t="s">
        <v>99</v>
      </c>
      <c r="AZ104" s="135"/>
      <c r="BA104" s="135"/>
      <c r="BB104" s="135"/>
      <c r="BC104" s="135"/>
      <c r="BD104" s="135"/>
      <c r="BE104" s="137">
        <f t="shared" si="0"/>
        <v>0</v>
      </c>
      <c r="BF104" s="137">
        <f t="shared" si="1"/>
        <v>0</v>
      </c>
      <c r="BG104" s="137">
        <f t="shared" si="2"/>
        <v>0</v>
      </c>
      <c r="BH104" s="137">
        <f t="shared" si="3"/>
        <v>0</v>
      </c>
      <c r="BI104" s="137">
        <f t="shared" si="4"/>
        <v>0</v>
      </c>
      <c r="BJ104" s="136" t="s">
        <v>23</v>
      </c>
      <c r="BK104" s="135"/>
      <c r="BL104" s="135"/>
      <c r="BM104" s="135"/>
    </row>
    <row r="105" spans="2:65" s="1" customFormat="1" ht="18" customHeight="1">
      <c r="B105" s="129"/>
      <c r="C105" s="130"/>
      <c r="D105" s="138" t="s">
        <v>153</v>
      </c>
      <c r="E105" s="130"/>
      <c r="F105" s="130"/>
      <c r="G105" s="130"/>
      <c r="H105" s="130"/>
      <c r="I105" s="130"/>
      <c r="J105" s="130"/>
      <c r="K105" s="130"/>
      <c r="L105" s="130"/>
      <c r="M105" s="130"/>
      <c r="N105" s="234">
        <f>ROUND(N88*T105,2)</f>
        <v>0</v>
      </c>
      <c r="O105" s="255"/>
      <c r="P105" s="255"/>
      <c r="Q105" s="255"/>
      <c r="R105" s="131"/>
      <c r="S105" s="132"/>
      <c r="T105" s="139"/>
      <c r="U105" s="140" t="s">
        <v>47</v>
      </c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6" t="s">
        <v>154</v>
      </c>
      <c r="AZ105" s="135"/>
      <c r="BA105" s="135"/>
      <c r="BB105" s="135"/>
      <c r="BC105" s="135"/>
      <c r="BD105" s="135"/>
      <c r="BE105" s="137">
        <f t="shared" si="0"/>
        <v>0</v>
      </c>
      <c r="BF105" s="137">
        <f t="shared" si="1"/>
        <v>0</v>
      </c>
      <c r="BG105" s="137">
        <f t="shared" si="2"/>
        <v>0</v>
      </c>
      <c r="BH105" s="137">
        <f t="shared" si="3"/>
        <v>0</v>
      </c>
      <c r="BI105" s="137">
        <f t="shared" si="4"/>
        <v>0</v>
      </c>
      <c r="BJ105" s="136" t="s">
        <v>23</v>
      </c>
      <c r="BK105" s="135"/>
      <c r="BL105" s="135"/>
      <c r="BM105" s="135"/>
    </row>
    <row r="106" spans="2:18" s="1" customFormat="1" ht="13.5"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5"/>
    </row>
    <row r="107" spans="2:18" s="1" customFormat="1" ht="29.25" customHeight="1">
      <c r="B107" s="33"/>
      <c r="C107" s="111" t="s">
        <v>110</v>
      </c>
      <c r="D107" s="112"/>
      <c r="E107" s="112"/>
      <c r="F107" s="112"/>
      <c r="G107" s="112"/>
      <c r="H107" s="112"/>
      <c r="I107" s="112"/>
      <c r="J107" s="112"/>
      <c r="K107" s="112"/>
      <c r="L107" s="239">
        <f>ROUND(SUM(N88+N99),2)</f>
        <v>0</v>
      </c>
      <c r="M107" s="249"/>
      <c r="N107" s="249"/>
      <c r="O107" s="249"/>
      <c r="P107" s="249"/>
      <c r="Q107" s="249"/>
      <c r="R107" s="35"/>
    </row>
    <row r="108" spans="2:18" s="1" customFormat="1" ht="6.75" customHeight="1"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9"/>
    </row>
    <row r="112" spans="2:18" s="1" customFormat="1" ht="6.75" customHeight="1"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2"/>
    </row>
    <row r="113" spans="2:18" s="1" customFormat="1" ht="36.75" customHeight="1">
      <c r="B113" s="33"/>
      <c r="C113" s="201" t="s">
        <v>155</v>
      </c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35"/>
    </row>
    <row r="114" spans="2:18" s="1" customFormat="1" ht="6.75" customHeight="1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</row>
    <row r="115" spans="2:18" s="1" customFormat="1" ht="30" customHeight="1">
      <c r="B115" s="33"/>
      <c r="C115" s="28" t="s">
        <v>17</v>
      </c>
      <c r="D115" s="34"/>
      <c r="E115" s="34"/>
      <c r="F115" s="241" t="str">
        <f>F6</f>
        <v>REVITALIZACE PARKU A NÁMĚSTÍ KRAKOV - Etapa III</v>
      </c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34"/>
      <c r="R115" s="35"/>
    </row>
    <row r="116" spans="2:18" s="1" customFormat="1" ht="36.75" customHeight="1">
      <c r="B116" s="33"/>
      <c r="C116" s="67" t="s">
        <v>130</v>
      </c>
      <c r="D116" s="34"/>
      <c r="E116" s="34"/>
      <c r="F116" s="221" t="str">
        <f>F7</f>
        <v>001 - SO04 - REVITALIZACE PARKU A NÁMĚSTÍ - KRAKOV</v>
      </c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34"/>
      <c r="R116" s="35"/>
    </row>
    <row r="117" spans="2:18" s="1" customFormat="1" ht="6.75" customHeight="1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</row>
    <row r="118" spans="2:18" s="1" customFormat="1" ht="18" customHeight="1">
      <c r="B118" s="33"/>
      <c r="C118" s="28" t="s">
        <v>24</v>
      </c>
      <c r="D118" s="34"/>
      <c r="E118" s="34"/>
      <c r="F118" s="26" t="str">
        <f>F9</f>
        <v>Praha 8 - Bohnice</v>
      </c>
      <c r="G118" s="34"/>
      <c r="H118" s="34"/>
      <c r="I118" s="34"/>
      <c r="J118" s="34"/>
      <c r="K118" s="28" t="s">
        <v>26</v>
      </c>
      <c r="L118" s="34"/>
      <c r="M118" s="247" t="str">
        <f>IF(O9="","",O9)</f>
        <v>16.12.2016</v>
      </c>
      <c r="N118" s="220"/>
      <c r="O118" s="220"/>
      <c r="P118" s="220"/>
      <c r="Q118" s="34"/>
      <c r="R118" s="35"/>
    </row>
    <row r="119" spans="2:18" s="1" customFormat="1" ht="6.75" customHeight="1"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5"/>
    </row>
    <row r="120" spans="2:18" s="1" customFormat="1" ht="15">
      <c r="B120" s="33"/>
      <c r="C120" s="28" t="s">
        <v>30</v>
      </c>
      <c r="D120" s="34"/>
      <c r="E120" s="34"/>
      <c r="F120" s="26" t="str">
        <f>E12</f>
        <v>Městská část Praha 8, Zenklova 1/35, Praha 8</v>
      </c>
      <c r="G120" s="34"/>
      <c r="H120" s="34"/>
      <c r="I120" s="34"/>
      <c r="J120" s="34"/>
      <c r="K120" s="28" t="s">
        <v>36</v>
      </c>
      <c r="L120" s="34"/>
      <c r="M120" s="206" t="str">
        <f>E18</f>
        <v>Ing. arch. Martin Frei, Ing. arch. Martin Rusina</v>
      </c>
      <c r="N120" s="220"/>
      <c r="O120" s="220"/>
      <c r="P120" s="220"/>
      <c r="Q120" s="220"/>
      <c r="R120" s="35"/>
    </row>
    <row r="121" spans="2:18" s="1" customFormat="1" ht="14.25" customHeight="1">
      <c r="B121" s="33"/>
      <c r="C121" s="28" t="s">
        <v>34</v>
      </c>
      <c r="D121" s="34"/>
      <c r="E121" s="34"/>
      <c r="F121" s="26" t="str">
        <f>IF(E15="","",E15)</f>
        <v>Vyplň údaj</v>
      </c>
      <c r="G121" s="34"/>
      <c r="H121" s="34"/>
      <c r="I121" s="34"/>
      <c r="J121" s="34"/>
      <c r="K121" s="28" t="s">
        <v>39</v>
      </c>
      <c r="L121" s="34"/>
      <c r="M121" s="206" t="str">
        <f>E21</f>
        <v>Rusina Frei, s.r.o.</v>
      </c>
      <c r="N121" s="220"/>
      <c r="O121" s="220"/>
      <c r="P121" s="220"/>
      <c r="Q121" s="220"/>
      <c r="R121" s="35"/>
    </row>
    <row r="122" spans="2:18" s="1" customFormat="1" ht="9.75" customHeight="1"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5"/>
    </row>
    <row r="123" spans="2:27" s="8" customFormat="1" ht="29.25" customHeight="1">
      <c r="B123" s="141"/>
      <c r="C123" s="142" t="s">
        <v>156</v>
      </c>
      <c r="D123" s="143" t="s">
        <v>157</v>
      </c>
      <c r="E123" s="143" t="s">
        <v>64</v>
      </c>
      <c r="F123" s="256" t="s">
        <v>158</v>
      </c>
      <c r="G123" s="257"/>
      <c r="H123" s="257"/>
      <c r="I123" s="257"/>
      <c r="J123" s="143" t="s">
        <v>159</v>
      </c>
      <c r="K123" s="143" t="s">
        <v>160</v>
      </c>
      <c r="L123" s="258" t="s">
        <v>161</v>
      </c>
      <c r="M123" s="257"/>
      <c r="N123" s="256" t="s">
        <v>135</v>
      </c>
      <c r="O123" s="257"/>
      <c r="P123" s="257"/>
      <c r="Q123" s="259"/>
      <c r="R123" s="144"/>
      <c r="T123" s="75" t="s">
        <v>162</v>
      </c>
      <c r="U123" s="76" t="s">
        <v>46</v>
      </c>
      <c r="V123" s="76" t="s">
        <v>163</v>
      </c>
      <c r="W123" s="76" t="s">
        <v>164</v>
      </c>
      <c r="X123" s="76" t="s">
        <v>165</v>
      </c>
      <c r="Y123" s="76" t="s">
        <v>166</v>
      </c>
      <c r="Z123" s="76" t="s">
        <v>167</v>
      </c>
      <c r="AA123" s="77" t="s">
        <v>168</v>
      </c>
    </row>
    <row r="124" spans="2:63" s="1" customFormat="1" ht="29.25" customHeight="1">
      <c r="B124" s="33"/>
      <c r="C124" s="79" t="s">
        <v>132</v>
      </c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276">
        <f>BK124</f>
        <v>0</v>
      </c>
      <c r="O124" s="277"/>
      <c r="P124" s="277"/>
      <c r="Q124" s="277"/>
      <c r="R124" s="35"/>
      <c r="T124" s="78"/>
      <c r="U124" s="49"/>
      <c r="V124" s="49"/>
      <c r="W124" s="145">
        <f>W125+W226+W233</f>
        <v>0</v>
      </c>
      <c r="X124" s="49"/>
      <c r="Y124" s="145">
        <f>Y125+Y226+Y233</f>
        <v>139.8516865</v>
      </c>
      <c r="Z124" s="49"/>
      <c r="AA124" s="146">
        <f>AA125+AA226+AA233</f>
        <v>131.4138</v>
      </c>
      <c r="AT124" s="16" t="s">
        <v>81</v>
      </c>
      <c r="AU124" s="16" t="s">
        <v>137</v>
      </c>
      <c r="BK124" s="147">
        <f>BK125+BK226+BK233</f>
        <v>0</v>
      </c>
    </row>
    <row r="125" spans="2:63" s="9" customFormat="1" ht="36.75" customHeight="1">
      <c r="B125" s="148"/>
      <c r="C125" s="149"/>
      <c r="D125" s="150" t="s">
        <v>138</v>
      </c>
      <c r="E125" s="150"/>
      <c r="F125" s="150"/>
      <c r="G125" s="150"/>
      <c r="H125" s="150"/>
      <c r="I125" s="150"/>
      <c r="J125" s="150"/>
      <c r="K125" s="150"/>
      <c r="L125" s="150"/>
      <c r="M125" s="150"/>
      <c r="N125" s="253">
        <f>BK125</f>
        <v>0</v>
      </c>
      <c r="O125" s="250"/>
      <c r="P125" s="250"/>
      <c r="Q125" s="250"/>
      <c r="R125" s="151"/>
      <c r="T125" s="152"/>
      <c r="U125" s="149"/>
      <c r="V125" s="149"/>
      <c r="W125" s="153">
        <f>W126+W147+W190+W217+W224</f>
        <v>0</v>
      </c>
      <c r="X125" s="149"/>
      <c r="Y125" s="153">
        <f>Y126+Y147+Y190+Y217+Y224</f>
        <v>137.8228865</v>
      </c>
      <c r="Z125" s="149"/>
      <c r="AA125" s="154">
        <f>AA126+AA147+AA190+AA217+AA224</f>
        <v>131.4138</v>
      </c>
      <c r="AR125" s="155" t="s">
        <v>23</v>
      </c>
      <c r="AT125" s="156" t="s">
        <v>81</v>
      </c>
      <c r="AU125" s="156" t="s">
        <v>82</v>
      </c>
      <c r="AY125" s="155" t="s">
        <v>169</v>
      </c>
      <c r="BK125" s="157">
        <f>BK126+BK147+BK190+BK217+BK224</f>
        <v>0</v>
      </c>
    </row>
    <row r="126" spans="2:63" s="9" customFormat="1" ht="19.5" customHeight="1">
      <c r="B126" s="148"/>
      <c r="C126" s="149"/>
      <c r="D126" s="158" t="s">
        <v>139</v>
      </c>
      <c r="E126" s="158"/>
      <c r="F126" s="158"/>
      <c r="G126" s="158"/>
      <c r="H126" s="158"/>
      <c r="I126" s="158"/>
      <c r="J126" s="158"/>
      <c r="K126" s="158"/>
      <c r="L126" s="158"/>
      <c r="M126" s="158"/>
      <c r="N126" s="278">
        <f>BK126</f>
        <v>0</v>
      </c>
      <c r="O126" s="279"/>
      <c r="P126" s="279"/>
      <c r="Q126" s="279"/>
      <c r="R126" s="151"/>
      <c r="T126" s="152"/>
      <c r="U126" s="149"/>
      <c r="V126" s="149"/>
      <c r="W126" s="153">
        <f>SUM(W127:W146)</f>
        <v>0</v>
      </c>
      <c r="X126" s="149"/>
      <c r="Y126" s="153">
        <f>SUM(Y127:Y146)</f>
        <v>0</v>
      </c>
      <c r="Z126" s="149"/>
      <c r="AA126" s="154">
        <f>SUM(AA127:AA146)</f>
        <v>115.1778</v>
      </c>
      <c r="AR126" s="155" t="s">
        <v>23</v>
      </c>
      <c r="AT126" s="156" t="s">
        <v>81</v>
      </c>
      <c r="AU126" s="156" t="s">
        <v>23</v>
      </c>
      <c r="AY126" s="155" t="s">
        <v>169</v>
      </c>
      <c r="BK126" s="157">
        <f>SUM(BK127:BK146)</f>
        <v>0</v>
      </c>
    </row>
    <row r="127" spans="2:65" s="1" customFormat="1" ht="31.5" customHeight="1">
      <c r="B127" s="129"/>
      <c r="C127" s="159" t="s">
        <v>23</v>
      </c>
      <c r="D127" s="159" t="s">
        <v>170</v>
      </c>
      <c r="E127" s="160" t="s">
        <v>171</v>
      </c>
      <c r="F127" s="260" t="s">
        <v>172</v>
      </c>
      <c r="G127" s="261"/>
      <c r="H127" s="261"/>
      <c r="I127" s="261"/>
      <c r="J127" s="161" t="s">
        <v>173</v>
      </c>
      <c r="K127" s="162">
        <v>395.8</v>
      </c>
      <c r="L127" s="262">
        <v>0</v>
      </c>
      <c r="M127" s="261"/>
      <c r="N127" s="263">
        <f>ROUND(L127*K127,2)</f>
        <v>0</v>
      </c>
      <c r="O127" s="261"/>
      <c r="P127" s="261"/>
      <c r="Q127" s="261"/>
      <c r="R127" s="131"/>
      <c r="T127" s="163" t="s">
        <v>21</v>
      </c>
      <c r="U127" s="42" t="s">
        <v>47</v>
      </c>
      <c r="V127" s="34"/>
      <c r="W127" s="164">
        <f>V127*K127</f>
        <v>0</v>
      </c>
      <c r="X127" s="164">
        <v>0</v>
      </c>
      <c r="Y127" s="164">
        <f>X127*K127</f>
        <v>0</v>
      </c>
      <c r="Z127" s="164">
        <v>0.255</v>
      </c>
      <c r="AA127" s="165">
        <f>Z127*K127</f>
        <v>100.929</v>
      </c>
      <c r="AR127" s="16" t="s">
        <v>174</v>
      </c>
      <c r="AT127" s="16" t="s">
        <v>170</v>
      </c>
      <c r="AU127" s="16" t="s">
        <v>116</v>
      </c>
      <c r="AY127" s="16" t="s">
        <v>169</v>
      </c>
      <c r="BE127" s="104">
        <f>IF(U127="základní",N127,0)</f>
        <v>0</v>
      </c>
      <c r="BF127" s="104">
        <f>IF(U127="snížená",N127,0)</f>
        <v>0</v>
      </c>
      <c r="BG127" s="104">
        <f>IF(U127="zákl. přenesená",N127,0)</f>
        <v>0</v>
      </c>
      <c r="BH127" s="104">
        <f>IF(U127="sníž. přenesená",N127,0)</f>
        <v>0</v>
      </c>
      <c r="BI127" s="104">
        <f>IF(U127="nulová",N127,0)</f>
        <v>0</v>
      </c>
      <c r="BJ127" s="16" t="s">
        <v>23</v>
      </c>
      <c r="BK127" s="104">
        <f>ROUND(L127*K127,2)</f>
        <v>0</v>
      </c>
      <c r="BL127" s="16" t="s">
        <v>174</v>
      </c>
      <c r="BM127" s="16" t="s">
        <v>175</v>
      </c>
    </row>
    <row r="128" spans="2:47" s="1" customFormat="1" ht="22.5" customHeight="1">
      <c r="B128" s="33"/>
      <c r="C128" s="34"/>
      <c r="D128" s="34"/>
      <c r="E128" s="34"/>
      <c r="F128" s="264" t="s">
        <v>176</v>
      </c>
      <c r="G128" s="220"/>
      <c r="H128" s="220"/>
      <c r="I128" s="220"/>
      <c r="J128" s="34"/>
      <c r="K128" s="34"/>
      <c r="L128" s="34"/>
      <c r="M128" s="34"/>
      <c r="N128" s="34"/>
      <c r="O128" s="34"/>
      <c r="P128" s="34"/>
      <c r="Q128" s="34"/>
      <c r="R128" s="35"/>
      <c r="T128" s="72"/>
      <c r="U128" s="34"/>
      <c r="V128" s="34"/>
      <c r="W128" s="34"/>
      <c r="X128" s="34"/>
      <c r="Y128" s="34"/>
      <c r="Z128" s="34"/>
      <c r="AA128" s="73"/>
      <c r="AT128" s="16" t="s">
        <v>177</v>
      </c>
      <c r="AU128" s="16" t="s">
        <v>116</v>
      </c>
    </row>
    <row r="129" spans="2:65" s="1" customFormat="1" ht="31.5" customHeight="1">
      <c r="B129" s="129"/>
      <c r="C129" s="159" t="s">
        <v>116</v>
      </c>
      <c r="D129" s="159" t="s">
        <v>170</v>
      </c>
      <c r="E129" s="160" t="s">
        <v>178</v>
      </c>
      <c r="F129" s="260" t="s">
        <v>179</v>
      </c>
      <c r="G129" s="261"/>
      <c r="H129" s="261"/>
      <c r="I129" s="261"/>
      <c r="J129" s="161" t="s">
        <v>173</v>
      </c>
      <c r="K129" s="162">
        <v>59.37</v>
      </c>
      <c r="L129" s="262">
        <v>0</v>
      </c>
      <c r="M129" s="261"/>
      <c r="N129" s="263">
        <f>ROUND(L129*K129,2)</f>
        <v>0</v>
      </c>
      <c r="O129" s="261"/>
      <c r="P129" s="261"/>
      <c r="Q129" s="261"/>
      <c r="R129" s="131"/>
      <c r="T129" s="163" t="s">
        <v>21</v>
      </c>
      <c r="U129" s="42" t="s">
        <v>47</v>
      </c>
      <c r="V129" s="34"/>
      <c r="W129" s="164">
        <f>V129*K129</f>
        <v>0</v>
      </c>
      <c r="X129" s="164">
        <v>0</v>
      </c>
      <c r="Y129" s="164">
        <f>X129*K129</f>
        <v>0</v>
      </c>
      <c r="Z129" s="164">
        <v>0.24</v>
      </c>
      <c r="AA129" s="165">
        <f>Z129*K129</f>
        <v>14.2488</v>
      </c>
      <c r="AR129" s="16" t="s">
        <v>174</v>
      </c>
      <c r="AT129" s="16" t="s">
        <v>170</v>
      </c>
      <c r="AU129" s="16" t="s">
        <v>116</v>
      </c>
      <c r="AY129" s="16" t="s">
        <v>169</v>
      </c>
      <c r="BE129" s="104">
        <f>IF(U129="základní",N129,0)</f>
        <v>0</v>
      </c>
      <c r="BF129" s="104">
        <f>IF(U129="snížená",N129,0)</f>
        <v>0</v>
      </c>
      <c r="BG129" s="104">
        <f>IF(U129="zákl. přenesená",N129,0)</f>
        <v>0</v>
      </c>
      <c r="BH129" s="104">
        <f>IF(U129="sníž. přenesená",N129,0)</f>
        <v>0</v>
      </c>
      <c r="BI129" s="104">
        <f>IF(U129="nulová",N129,0)</f>
        <v>0</v>
      </c>
      <c r="BJ129" s="16" t="s">
        <v>23</v>
      </c>
      <c r="BK129" s="104">
        <f>ROUND(L129*K129,2)</f>
        <v>0</v>
      </c>
      <c r="BL129" s="16" t="s">
        <v>174</v>
      </c>
      <c r="BM129" s="16" t="s">
        <v>180</v>
      </c>
    </row>
    <row r="130" spans="2:47" s="1" customFormat="1" ht="22.5" customHeight="1">
      <c r="B130" s="33"/>
      <c r="C130" s="34"/>
      <c r="D130" s="34"/>
      <c r="E130" s="34"/>
      <c r="F130" s="264" t="s">
        <v>176</v>
      </c>
      <c r="G130" s="220"/>
      <c r="H130" s="220"/>
      <c r="I130" s="220"/>
      <c r="J130" s="34"/>
      <c r="K130" s="34"/>
      <c r="L130" s="34"/>
      <c r="M130" s="34"/>
      <c r="N130" s="34"/>
      <c r="O130" s="34"/>
      <c r="P130" s="34"/>
      <c r="Q130" s="34"/>
      <c r="R130" s="35"/>
      <c r="T130" s="72"/>
      <c r="U130" s="34"/>
      <c r="V130" s="34"/>
      <c r="W130" s="34"/>
      <c r="X130" s="34"/>
      <c r="Y130" s="34"/>
      <c r="Z130" s="34"/>
      <c r="AA130" s="73"/>
      <c r="AT130" s="16" t="s">
        <v>177</v>
      </c>
      <c r="AU130" s="16" t="s">
        <v>116</v>
      </c>
    </row>
    <row r="131" spans="2:51" s="10" customFormat="1" ht="22.5" customHeight="1">
      <c r="B131" s="166"/>
      <c r="C131" s="167"/>
      <c r="D131" s="167"/>
      <c r="E131" s="168" t="s">
        <v>21</v>
      </c>
      <c r="F131" s="265" t="s">
        <v>181</v>
      </c>
      <c r="G131" s="266"/>
      <c r="H131" s="266"/>
      <c r="I131" s="266"/>
      <c r="J131" s="167"/>
      <c r="K131" s="169">
        <v>59.37</v>
      </c>
      <c r="L131" s="167"/>
      <c r="M131" s="167"/>
      <c r="N131" s="167"/>
      <c r="O131" s="167"/>
      <c r="P131" s="167"/>
      <c r="Q131" s="167"/>
      <c r="R131" s="170"/>
      <c r="T131" s="171"/>
      <c r="U131" s="167"/>
      <c r="V131" s="167"/>
      <c r="W131" s="167"/>
      <c r="X131" s="167"/>
      <c r="Y131" s="167"/>
      <c r="Z131" s="167"/>
      <c r="AA131" s="172"/>
      <c r="AT131" s="173" t="s">
        <v>182</v>
      </c>
      <c r="AU131" s="173" t="s">
        <v>116</v>
      </c>
      <c r="AV131" s="10" t="s">
        <v>116</v>
      </c>
      <c r="AW131" s="10" t="s">
        <v>38</v>
      </c>
      <c r="AX131" s="10" t="s">
        <v>23</v>
      </c>
      <c r="AY131" s="173" t="s">
        <v>169</v>
      </c>
    </row>
    <row r="132" spans="2:65" s="1" customFormat="1" ht="31.5" customHeight="1">
      <c r="B132" s="129"/>
      <c r="C132" s="159" t="s">
        <v>115</v>
      </c>
      <c r="D132" s="159" t="s">
        <v>170</v>
      </c>
      <c r="E132" s="160" t="s">
        <v>183</v>
      </c>
      <c r="F132" s="260" t="s">
        <v>184</v>
      </c>
      <c r="G132" s="261"/>
      <c r="H132" s="261"/>
      <c r="I132" s="261"/>
      <c r="J132" s="161" t="s">
        <v>185</v>
      </c>
      <c r="K132" s="162">
        <v>478.25</v>
      </c>
      <c r="L132" s="262">
        <v>0</v>
      </c>
      <c r="M132" s="261"/>
      <c r="N132" s="263">
        <f>ROUND(L132*K132,2)</f>
        <v>0</v>
      </c>
      <c r="O132" s="261"/>
      <c r="P132" s="261"/>
      <c r="Q132" s="261"/>
      <c r="R132" s="131"/>
      <c r="T132" s="163" t="s">
        <v>21</v>
      </c>
      <c r="U132" s="42" t="s">
        <v>47</v>
      </c>
      <c r="V132" s="34"/>
      <c r="W132" s="164">
        <f>V132*K132</f>
        <v>0</v>
      </c>
      <c r="X132" s="164">
        <v>0</v>
      </c>
      <c r="Y132" s="164">
        <f>X132*K132</f>
        <v>0</v>
      </c>
      <c r="Z132" s="164">
        <v>0</v>
      </c>
      <c r="AA132" s="165">
        <f>Z132*K132</f>
        <v>0</v>
      </c>
      <c r="AR132" s="16" t="s">
        <v>174</v>
      </c>
      <c r="AT132" s="16" t="s">
        <v>170</v>
      </c>
      <c r="AU132" s="16" t="s">
        <v>116</v>
      </c>
      <c r="AY132" s="16" t="s">
        <v>169</v>
      </c>
      <c r="BE132" s="104">
        <f>IF(U132="základní",N132,0)</f>
        <v>0</v>
      </c>
      <c r="BF132" s="104">
        <f>IF(U132="snížená",N132,0)</f>
        <v>0</v>
      </c>
      <c r="BG132" s="104">
        <f>IF(U132="zákl. přenesená",N132,0)</f>
        <v>0</v>
      </c>
      <c r="BH132" s="104">
        <f>IF(U132="sníž. přenesená",N132,0)</f>
        <v>0</v>
      </c>
      <c r="BI132" s="104">
        <f>IF(U132="nulová",N132,0)</f>
        <v>0</v>
      </c>
      <c r="BJ132" s="16" t="s">
        <v>23</v>
      </c>
      <c r="BK132" s="104">
        <f>ROUND(L132*K132,2)</f>
        <v>0</v>
      </c>
      <c r="BL132" s="16" t="s">
        <v>174</v>
      </c>
      <c r="BM132" s="16" t="s">
        <v>186</v>
      </c>
    </row>
    <row r="133" spans="2:47" s="1" customFormat="1" ht="22.5" customHeight="1">
      <c r="B133" s="33"/>
      <c r="C133" s="34"/>
      <c r="D133" s="34"/>
      <c r="E133" s="34"/>
      <c r="F133" s="264" t="s">
        <v>176</v>
      </c>
      <c r="G133" s="220"/>
      <c r="H133" s="220"/>
      <c r="I133" s="220"/>
      <c r="J133" s="34"/>
      <c r="K133" s="34"/>
      <c r="L133" s="34"/>
      <c r="M133" s="34"/>
      <c r="N133" s="34"/>
      <c r="O133" s="34"/>
      <c r="P133" s="34"/>
      <c r="Q133" s="34"/>
      <c r="R133" s="35"/>
      <c r="T133" s="72"/>
      <c r="U133" s="34"/>
      <c r="V133" s="34"/>
      <c r="W133" s="34"/>
      <c r="X133" s="34"/>
      <c r="Y133" s="34"/>
      <c r="Z133" s="34"/>
      <c r="AA133" s="73"/>
      <c r="AT133" s="16" t="s">
        <v>177</v>
      </c>
      <c r="AU133" s="16" t="s">
        <v>116</v>
      </c>
    </row>
    <row r="134" spans="2:51" s="10" customFormat="1" ht="22.5" customHeight="1">
      <c r="B134" s="166"/>
      <c r="C134" s="167"/>
      <c r="D134" s="167"/>
      <c r="E134" s="168" t="s">
        <v>21</v>
      </c>
      <c r="F134" s="265" t="s">
        <v>187</v>
      </c>
      <c r="G134" s="266"/>
      <c r="H134" s="266"/>
      <c r="I134" s="266"/>
      <c r="J134" s="167"/>
      <c r="K134" s="169">
        <v>478.25</v>
      </c>
      <c r="L134" s="167"/>
      <c r="M134" s="167"/>
      <c r="N134" s="167"/>
      <c r="O134" s="167"/>
      <c r="P134" s="167"/>
      <c r="Q134" s="167"/>
      <c r="R134" s="170"/>
      <c r="T134" s="171"/>
      <c r="U134" s="167"/>
      <c r="V134" s="167"/>
      <c r="W134" s="167"/>
      <c r="X134" s="167"/>
      <c r="Y134" s="167"/>
      <c r="Z134" s="167"/>
      <c r="AA134" s="172"/>
      <c r="AT134" s="173" t="s">
        <v>182</v>
      </c>
      <c r="AU134" s="173" t="s">
        <v>116</v>
      </c>
      <c r="AV134" s="10" t="s">
        <v>116</v>
      </c>
      <c r="AW134" s="10" t="s">
        <v>38</v>
      </c>
      <c r="AX134" s="10" t="s">
        <v>23</v>
      </c>
      <c r="AY134" s="173" t="s">
        <v>169</v>
      </c>
    </row>
    <row r="135" spans="2:65" s="1" customFormat="1" ht="31.5" customHeight="1">
      <c r="B135" s="129"/>
      <c r="C135" s="159" t="s">
        <v>174</v>
      </c>
      <c r="D135" s="159" t="s">
        <v>170</v>
      </c>
      <c r="E135" s="160" t="s">
        <v>188</v>
      </c>
      <c r="F135" s="260" t="s">
        <v>189</v>
      </c>
      <c r="G135" s="261"/>
      <c r="H135" s="261"/>
      <c r="I135" s="261"/>
      <c r="J135" s="161" t="s">
        <v>185</v>
      </c>
      <c r="K135" s="162">
        <v>95.205</v>
      </c>
      <c r="L135" s="262">
        <v>0</v>
      </c>
      <c r="M135" s="261"/>
      <c r="N135" s="263">
        <f>ROUND(L135*K135,2)</f>
        <v>0</v>
      </c>
      <c r="O135" s="261"/>
      <c r="P135" s="261"/>
      <c r="Q135" s="261"/>
      <c r="R135" s="131"/>
      <c r="T135" s="163" t="s">
        <v>21</v>
      </c>
      <c r="U135" s="42" t="s">
        <v>47</v>
      </c>
      <c r="V135" s="34"/>
      <c r="W135" s="164">
        <f>V135*K135</f>
        <v>0</v>
      </c>
      <c r="X135" s="164">
        <v>0</v>
      </c>
      <c r="Y135" s="164">
        <f>X135*K135</f>
        <v>0</v>
      </c>
      <c r="Z135" s="164">
        <v>0</v>
      </c>
      <c r="AA135" s="165">
        <f>Z135*K135</f>
        <v>0</v>
      </c>
      <c r="AR135" s="16" t="s">
        <v>174</v>
      </c>
      <c r="AT135" s="16" t="s">
        <v>170</v>
      </c>
      <c r="AU135" s="16" t="s">
        <v>116</v>
      </c>
      <c r="AY135" s="16" t="s">
        <v>169</v>
      </c>
      <c r="BE135" s="104">
        <f>IF(U135="základní",N135,0)</f>
        <v>0</v>
      </c>
      <c r="BF135" s="104">
        <f>IF(U135="snížená",N135,0)</f>
        <v>0</v>
      </c>
      <c r="BG135" s="104">
        <f>IF(U135="zákl. přenesená",N135,0)</f>
        <v>0</v>
      </c>
      <c r="BH135" s="104">
        <f>IF(U135="sníž. přenesená",N135,0)</f>
        <v>0</v>
      </c>
      <c r="BI135" s="104">
        <f>IF(U135="nulová",N135,0)</f>
        <v>0</v>
      </c>
      <c r="BJ135" s="16" t="s">
        <v>23</v>
      </c>
      <c r="BK135" s="104">
        <f>ROUND(L135*K135,2)</f>
        <v>0</v>
      </c>
      <c r="BL135" s="16" t="s">
        <v>174</v>
      </c>
      <c r="BM135" s="16" t="s">
        <v>190</v>
      </c>
    </row>
    <row r="136" spans="2:47" s="1" customFormat="1" ht="22.5" customHeight="1">
      <c r="B136" s="33"/>
      <c r="C136" s="34"/>
      <c r="D136" s="34"/>
      <c r="E136" s="34"/>
      <c r="F136" s="264" t="s">
        <v>176</v>
      </c>
      <c r="G136" s="220"/>
      <c r="H136" s="220"/>
      <c r="I136" s="220"/>
      <c r="J136" s="34"/>
      <c r="K136" s="34"/>
      <c r="L136" s="34"/>
      <c r="M136" s="34"/>
      <c r="N136" s="34"/>
      <c r="O136" s="34"/>
      <c r="P136" s="34"/>
      <c r="Q136" s="34"/>
      <c r="R136" s="35"/>
      <c r="T136" s="72"/>
      <c r="U136" s="34"/>
      <c r="V136" s="34"/>
      <c r="W136" s="34"/>
      <c r="X136" s="34"/>
      <c r="Y136" s="34"/>
      <c r="Z136" s="34"/>
      <c r="AA136" s="73"/>
      <c r="AT136" s="16" t="s">
        <v>177</v>
      </c>
      <c r="AU136" s="16" t="s">
        <v>116</v>
      </c>
    </row>
    <row r="137" spans="2:51" s="10" customFormat="1" ht="22.5" customHeight="1">
      <c r="B137" s="166"/>
      <c r="C137" s="167"/>
      <c r="D137" s="167"/>
      <c r="E137" s="168" t="s">
        <v>21</v>
      </c>
      <c r="F137" s="265" t="s">
        <v>191</v>
      </c>
      <c r="G137" s="266"/>
      <c r="H137" s="266"/>
      <c r="I137" s="266"/>
      <c r="J137" s="167"/>
      <c r="K137" s="169">
        <v>95.205</v>
      </c>
      <c r="L137" s="167"/>
      <c r="M137" s="167"/>
      <c r="N137" s="167"/>
      <c r="O137" s="167"/>
      <c r="P137" s="167"/>
      <c r="Q137" s="167"/>
      <c r="R137" s="170"/>
      <c r="T137" s="171"/>
      <c r="U137" s="167"/>
      <c r="V137" s="167"/>
      <c r="W137" s="167"/>
      <c r="X137" s="167"/>
      <c r="Y137" s="167"/>
      <c r="Z137" s="167"/>
      <c r="AA137" s="172"/>
      <c r="AT137" s="173" t="s">
        <v>182</v>
      </c>
      <c r="AU137" s="173" t="s">
        <v>116</v>
      </c>
      <c r="AV137" s="10" t="s">
        <v>116</v>
      </c>
      <c r="AW137" s="10" t="s">
        <v>38</v>
      </c>
      <c r="AX137" s="10" t="s">
        <v>23</v>
      </c>
      <c r="AY137" s="173" t="s">
        <v>169</v>
      </c>
    </row>
    <row r="138" spans="2:65" s="1" customFormat="1" ht="44.25" customHeight="1">
      <c r="B138" s="129"/>
      <c r="C138" s="159" t="s">
        <v>192</v>
      </c>
      <c r="D138" s="159" t="s">
        <v>170</v>
      </c>
      <c r="E138" s="160" t="s">
        <v>193</v>
      </c>
      <c r="F138" s="260" t="s">
        <v>194</v>
      </c>
      <c r="G138" s="261"/>
      <c r="H138" s="261"/>
      <c r="I138" s="261"/>
      <c r="J138" s="161" t="s">
        <v>185</v>
      </c>
      <c r="K138" s="162">
        <v>582.361</v>
      </c>
      <c r="L138" s="262">
        <v>0</v>
      </c>
      <c r="M138" s="261"/>
      <c r="N138" s="263">
        <f>ROUND(L138*K138,2)</f>
        <v>0</v>
      </c>
      <c r="O138" s="261"/>
      <c r="P138" s="261"/>
      <c r="Q138" s="261"/>
      <c r="R138" s="131"/>
      <c r="T138" s="163" t="s">
        <v>21</v>
      </c>
      <c r="U138" s="42" t="s">
        <v>47</v>
      </c>
      <c r="V138" s="34"/>
      <c r="W138" s="164">
        <f>V138*K138</f>
        <v>0</v>
      </c>
      <c r="X138" s="164">
        <v>0</v>
      </c>
      <c r="Y138" s="164">
        <f>X138*K138</f>
        <v>0</v>
      </c>
      <c r="Z138" s="164">
        <v>0</v>
      </c>
      <c r="AA138" s="165">
        <f>Z138*K138</f>
        <v>0</v>
      </c>
      <c r="AR138" s="16" t="s">
        <v>174</v>
      </c>
      <c r="AT138" s="16" t="s">
        <v>170</v>
      </c>
      <c r="AU138" s="16" t="s">
        <v>116</v>
      </c>
      <c r="AY138" s="16" t="s">
        <v>169</v>
      </c>
      <c r="BE138" s="104">
        <f>IF(U138="základní",N138,0)</f>
        <v>0</v>
      </c>
      <c r="BF138" s="104">
        <f>IF(U138="snížená",N138,0)</f>
        <v>0</v>
      </c>
      <c r="BG138" s="104">
        <f>IF(U138="zákl. přenesená",N138,0)</f>
        <v>0</v>
      </c>
      <c r="BH138" s="104">
        <f>IF(U138="sníž. přenesená",N138,0)</f>
        <v>0</v>
      </c>
      <c r="BI138" s="104">
        <f>IF(U138="nulová",N138,0)</f>
        <v>0</v>
      </c>
      <c r="BJ138" s="16" t="s">
        <v>23</v>
      </c>
      <c r="BK138" s="104">
        <f>ROUND(L138*K138,2)</f>
        <v>0</v>
      </c>
      <c r="BL138" s="16" t="s">
        <v>174</v>
      </c>
      <c r="BM138" s="16" t="s">
        <v>195</v>
      </c>
    </row>
    <row r="139" spans="2:51" s="10" customFormat="1" ht="22.5" customHeight="1">
      <c r="B139" s="166"/>
      <c r="C139" s="167"/>
      <c r="D139" s="167"/>
      <c r="E139" s="168" t="s">
        <v>21</v>
      </c>
      <c r="F139" s="267" t="s">
        <v>196</v>
      </c>
      <c r="G139" s="266"/>
      <c r="H139" s="266"/>
      <c r="I139" s="266"/>
      <c r="J139" s="167"/>
      <c r="K139" s="169">
        <v>582.361</v>
      </c>
      <c r="L139" s="167"/>
      <c r="M139" s="167"/>
      <c r="N139" s="167"/>
      <c r="O139" s="167"/>
      <c r="P139" s="167"/>
      <c r="Q139" s="167"/>
      <c r="R139" s="170"/>
      <c r="T139" s="171"/>
      <c r="U139" s="167"/>
      <c r="V139" s="167"/>
      <c r="W139" s="167"/>
      <c r="X139" s="167"/>
      <c r="Y139" s="167"/>
      <c r="Z139" s="167"/>
      <c r="AA139" s="172"/>
      <c r="AT139" s="173" t="s">
        <v>182</v>
      </c>
      <c r="AU139" s="173" t="s">
        <v>116</v>
      </c>
      <c r="AV139" s="10" t="s">
        <v>116</v>
      </c>
      <c r="AW139" s="10" t="s">
        <v>38</v>
      </c>
      <c r="AX139" s="10" t="s">
        <v>23</v>
      </c>
      <c r="AY139" s="173" t="s">
        <v>169</v>
      </c>
    </row>
    <row r="140" spans="2:65" s="1" customFormat="1" ht="31.5" customHeight="1">
      <c r="B140" s="129"/>
      <c r="C140" s="159" t="s">
        <v>197</v>
      </c>
      <c r="D140" s="159" t="s">
        <v>170</v>
      </c>
      <c r="E140" s="160" t="s">
        <v>198</v>
      </c>
      <c r="F140" s="260" t="s">
        <v>199</v>
      </c>
      <c r="G140" s="261"/>
      <c r="H140" s="261"/>
      <c r="I140" s="261"/>
      <c r="J140" s="161" t="s">
        <v>185</v>
      </c>
      <c r="K140" s="162">
        <v>95.205</v>
      </c>
      <c r="L140" s="262">
        <v>0</v>
      </c>
      <c r="M140" s="261"/>
      <c r="N140" s="263">
        <f>ROUND(L140*K140,2)</f>
        <v>0</v>
      </c>
      <c r="O140" s="261"/>
      <c r="P140" s="261"/>
      <c r="Q140" s="261"/>
      <c r="R140" s="131"/>
      <c r="T140" s="163" t="s">
        <v>21</v>
      </c>
      <c r="U140" s="42" t="s">
        <v>47</v>
      </c>
      <c r="V140" s="34"/>
      <c r="W140" s="164">
        <f>V140*K140</f>
        <v>0</v>
      </c>
      <c r="X140" s="164">
        <v>0</v>
      </c>
      <c r="Y140" s="164">
        <f>X140*K140</f>
        <v>0</v>
      </c>
      <c r="Z140" s="164">
        <v>0</v>
      </c>
      <c r="AA140" s="165">
        <f>Z140*K140</f>
        <v>0</v>
      </c>
      <c r="AR140" s="16" t="s">
        <v>174</v>
      </c>
      <c r="AT140" s="16" t="s">
        <v>170</v>
      </c>
      <c r="AU140" s="16" t="s">
        <v>116</v>
      </c>
      <c r="AY140" s="16" t="s">
        <v>169</v>
      </c>
      <c r="BE140" s="104">
        <f>IF(U140="základní",N140,0)</f>
        <v>0</v>
      </c>
      <c r="BF140" s="104">
        <f>IF(U140="snížená",N140,0)</f>
        <v>0</v>
      </c>
      <c r="BG140" s="104">
        <f>IF(U140="zákl. přenesená",N140,0)</f>
        <v>0</v>
      </c>
      <c r="BH140" s="104">
        <f>IF(U140="sníž. přenesená",N140,0)</f>
        <v>0</v>
      </c>
      <c r="BI140" s="104">
        <f>IF(U140="nulová",N140,0)</f>
        <v>0</v>
      </c>
      <c r="BJ140" s="16" t="s">
        <v>23</v>
      </c>
      <c r="BK140" s="104">
        <f>ROUND(L140*K140,2)</f>
        <v>0</v>
      </c>
      <c r="BL140" s="16" t="s">
        <v>174</v>
      </c>
      <c r="BM140" s="16" t="s">
        <v>200</v>
      </c>
    </row>
    <row r="141" spans="2:47" s="1" customFormat="1" ht="22.5" customHeight="1">
      <c r="B141" s="33"/>
      <c r="C141" s="34"/>
      <c r="D141" s="34"/>
      <c r="E141" s="34"/>
      <c r="F141" s="264" t="s">
        <v>176</v>
      </c>
      <c r="G141" s="220"/>
      <c r="H141" s="220"/>
      <c r="I141" s="220"/>
      <c r="J141" s="34"/>
      <c r="K141" s="34"/>
      <c r="L141" s="34"/>
      <c r="M141" s="34"/>
      <c r="N141" s="34"/>
      <c r="O141" s="34"/>
      <c r="P141" s="34"/>
      <c r="Q141" s="34"/>
      <c r="R141" s="35"/>
      <c r="T141" s="72"/>
      <c r="U141" s="34"/>
      <c r="V141" s="34"/>
      <c r="W141" s="34"/>
      <c r="X141" s="34"/>
      <c r="Y141" s="34"/>
      <c r="Z141" s="34"/>
      <c r="AA141" s="73"/>
      <c r="AT141" s="16" t="s">
        <v>177</v>
      </c>
      <c r="AU141" s="16" t="s">
        <v>116</v>
      </c>
    </row>
    <row r="142" spans="2:65" s="1" customFormat="1" ht="22.5" customHeight="1">
      <c r="B142" s="129"/>
      <c r="C142" s="159" t="s">
        <v>201</v>
      </c>
      <c r="D142" s="159" t="s">
        <v>170</v>
      </c>
      <c r="E142" s="160" t="s">
        <v>202</v>
      </c>
      <c r="F142" s="260" t="s">
        <v>203</v>
      </c>
      <c r="G142" s="261"/>
      <c r="H142" s="261"/>
      <c r="I142" s="261"/>
      <c r="J142" s="161" t="s">
        <v>173</v>
      </c>
      <c r="K142" s="162">
        <v>2308.8</v>
      </c>
      <c r="L142" s="262">
        <v>0</v>
      </c>
      <c r="M142" s="261"/>
      <c r="N142" s="263">
        <f>ROUND(L142*K142,2)</f>
        <v>0</v>
      </c>
      <c r="O142" s="261"/>
      <c r="P142" s="261"/>
      <c r="Q142" s="261"/>
      <c r="R142" s="131"/>
      <c r="T142" s="163" t="s">
        <v>21</v>
      </c>
      <c r="U142" s="42" t="s">
        <v>47</v>
      </c>
      <c r="V142" s="34"/>
      <c r="W142" s="164">
        <f>V142*K142</f>
        <v>0</v>
      </c>
      <c r="X142" s="164">
        <v>0</v>
      </c>
      <c r="Y142" s="164">
        <f>X142*K142</f>
        <v>0</v>
      </c>
      <c r="Z142" s="164">
        <v>0</v>
      </c>
      <c r="AA142" s="165">
        <f>Z142*K142</f>
        <v>0</v>
      </c>
      <c r="AR142" s="16" t="s">
        <v>174</v>
      </c>
      <c r="AT142" s="16" t="s">
        <v>170</v>
      </c>
      <c r="AU142" s="16" t="s">
        <v>116</v>
      </c>
      <c r="AY142" s="16" t="s">
        <v>169</v>
      </c>
      <c r="BE142" s="104">
        <f>IF(U142="základní",N142,0)</f>
        <v>0</v>
      </c>
      <c r="BF142" s="104">
        <f>IF(U142="snížená",N142,0)</f>
        <v>0</v>
      </c>
      <c r="BG142" s="104">
        <f>IF(U142="zákl. přenesená",N142,0)</f>
        <v>0</v>
      </c>
      <c r="BH142" s="104">
        <f>IF(U142="sníž. přenesená",N142,0)</f>
        <v>0</v>
      </c>
      <c r="BI142" s="104">
        <f>IF(U142="nulová",N142,0)</f>
        <v>0</v>
      </c>
      <c r="BJ142" s="16" t="s">
        <v>23</v>
      </c>
      <c r="BK142" s="104">
        <f>ROUND(L142*K142,2)</f>
        <v>0</v>
      </c>
      <c r="BL142" s="16" t="s">
        <v>174</v>
      </c>
      <c r="BM142" s="16" t="s">
        <v>204</v>
      </c>
    </row>
    <row r="143" spans="2:47" s="1" customFormat="1" ht="22.5" customHeight="1">
      <c r="B143" s="33"/>
      <c r="C143" s="34"/>
      <c r="D143" s="34"/>
      <c r="E143" s="34"/>
      <c r="F143" s="264" t="s">
        <v>176</v>
      </c>
      <c r="G143" s="220"/>
      <c r="H143" s="220"/>
      <c r="I143" s="220"/>
      <c r="J143" s="34"/>
      <c r="K143" s="34"/>
      <c r="L143" s="34"/>
      <c r="M143" s="34"/>
      <c r="N143" s="34"/>
      <c r="O143" s="34"/>
      <c r="P143" s="34"/>
      <c r="Q143" s="34"/>
      <c r="R143" s="35"/>
      <c r="T143" s="72"/>
      <c r="U143" s="34"/>
      <c r="V143" s="34"/>
      <c r="W143" s="34"/>
      <c r="X143" s="34"/>
      <c r="Y143" s="34"/>
      <c r="Z143" s="34"/>
      <c r="AA143" s="73"/>
      <c r="AT143" s="16" t="s">
        <v>177</v>
      </c>
      <c r="AU143" s="16" t="s">
        <v>116</v>
      </c>
    </row>
    <row r="144" spans="2:51" s="10" customFormat="1" ht="22.5" customHeight="1">
      <c r="B144" s="166"/>
      <c r="C144" s="167"/>
      <c r="D144" s="167"/>
      <c r="E144" s="168" t="s">
        <v>21</v>
      </c>
      <c r="F144" s="265" t="s">
        <v>205</v>
      </c>
      <c r="G144" s="266"/>
      <c r="H144" s="266"/>
      <c r="I144" s="266"/>
      <c r="J144" s="167"/>
      <c r="K144" s="169">
        <v>2308.8</v>
      </c>
      <c r="L144" s="167"/>
      <c r="M144" s="167"/>
      <c r="N144" s="167"/>
      <c r="O144" s="167"/>
      <c r="P144" s="167"/>
      <c r="Q144" s="167"/>
      <c r="R144" s="170"/>
      <c r="T144" s="171"/>
      <c r="U144" s="167"/>
      <c r="V144" s="167"/>
      <c r="W144" s="167"/>
      <c r="X144" s="167"/>
      <c r="Y144" s="167"/>
      <c r="Z144" s="167"/>
      <c r="AA144" s="172"/>
      <c r="AT144" s="173" t="s">
        <v>182</v>
      </c>
      <c r="AU144" s="173" t="s">
        <v>116</v>
      </c>
      <c r="AV144" s="10" t="s">
        <v>116</v>
      </c>
      <c r="AW144" s="10" t="s">
        <v>38</v>
      </c>
      <c r="AX144" s="10" t="s">
        <v>23</v>
      </c>
      <c r="AY144" s="173" t="s">
        <v>169</v>
      </c>
    </row>
    <row r="145" spans="2:65" s="1" customFormat="1" ht="31.5" customHeight="1">
      <c r="B145" s="129"/>
      <c r="C145" s="159" t="s">
        <v>206</v>
      </c>
      <c r="D145" s="159" t="s">
        <v>170</v>
      </c>
      <c r="E145" s="160" t="s">
        <v>207</v>
      </c>
      <c r="F145" s="260" t="s">
        <v>208</v>
      </c>
      <c r="G145" s="261"/>
      <c r="H145" s="261"/>
      <c r="I145" s="261"/>
      <c r="J145" s="161" t="s">
        <v>185</v>
      </c>
      <c r="K145" s="162">
        <v>478.25</v>
      </c>
      <c r="L145" s="262">
        <v>0</v>
      </c>
      <c r="M145" s="261"/>
      <c r="N145" s="263">
        <f>ROUND(L145*K145,2)</f>
        <v>0</v>
      </c>
      <c r="O145" s="261"/>
      <c r="P145" s="261"/>
      <c r="Q145" s="261"/>
      <c r="R145" s="131"/>
      <c r="T145" s="163" t="s">
        <v>21</v>
      </c>
      <c r="U145" s="42" t="s">
        <v>47</v>
      </c>
      <c r="V145" s="34"/>
      <c r="W145" s="164">
        <f>V145*K145</f>
        <v>0</v>
      </c>
      <c r="X145" s="164">
        <v>0</v>
      </c>
      <c r="Y145" s="164">
        <f>X145*K145</f>
        <v>0</v>
      </c>
      <c r="Z145" s="164">
        <v>0</v>
      </c>
      <c r="AA145" s="165">
        <f>Z145*K145</f>
        <v>0</v>
      </c>
      <c r="AR145" s="16" t="s">
        <v>174</v>
      </c>
      <c r="AT145" s="16" t="s">
        <v>170</v>
      </c>
      <c r="AU145" s="16" t="s">
        <v>116</v>
      </c>
      <c r="AY145" s="16" t="s">
        <v>169</v>
      </c>
      <c r="BE145" s="104">
        <f>IF(U145="základní",N145,0)</f>
        <v>0</v>
      </c>
      <c r="BF145" s="104">
        <f>IF(U145="snížená",N145,0)</f>
        <v>0</v>
      </c>
      <c r="BG145" s="104">
        <f>IF(U145="zákl. přenesená",N145,0)</f>
        <v>0</v>
      </c>
      <c r="BH145" s="104">
        <f>IF(U145="sníž. přenesená",N145,0)</f>
        <v>0</v>
      </c>
      <c r="BI145" s="104">
        <f>IF(U145="nulová",N145,0)</f>
        <v>0</v>
      </c>
      <c r="BJ145" s="16" t="s">
        <v>23</v>
      </c>
      <c r="BK145" s="104">
        <f>ROUND(L145*K145,2)</f>
        <v>0</v>
      </c>
      <c r="BL145" s="16" t="s">
        <v>174</v>
      </c>
      <c r="BM145" s="16" t="s">
        <v>209</v>
      </c>
    </row>
    <row r="146" spans="2:47" s="1" customFormat="1" ht="22.5" customHeight="1">
      <c r="B146" s="33"/>
      <c r="C146" s="34"/>
      <c r="D146" s="34"/>
      <c r="E146" s="34"/>
      <c r="F146" s="264" t="s">
        <v>176</v>
      </c>
      <c r="G146" s="220"/>
      <c r="H146" s="220"/>
      <c r="I146" s="220"/>
      <c r="J146" s="34"/>
      <c r="K146" s="34"/>
      <c r="L146" s="34"/>
      <c r="M146" s="34"/>
      <c r="N146" s="34"/>
      <c r="O146" s="34"/>
      <c r="P146" s="34"/>
      <c r="Q146" s="34"/>
      <c r="R146" s="35"/>
      <c r="T146" s="72"/>
      <c r="U146" s="34"/>
      <c r="V146" s="34"/>
      <c r="W146" s="34"/>
      <c r="X146" s="34"/>
      <c r="Y146" s="34"/>
      <c r="Z146" s="34"/>
      <c r="AA146" s="73"/>
      <c r="AT146" s="16" t="s">
        <v>177</v>
      </c>
      <c r="AU146" s="16" t="s">
        <v>116</v>
      </c>
    </row>
    <row r="147" spans="2:63" s="9" customFormat="1" ht="29.25" customHeight="1">
      <c r="B147" s="148"/>
      <c r="C147" s="149"/>
      <c r="D147" s="158" t="s">
        <v>140</v>
      </c>
      <c r="E147" s="158"/>
      <c r="F147" s="158"/>
      <c r="G147" s="158"/>
      <c r="H147" s="158"/>
      <c r="I147" s="158"/>
      <c r="J147" s="158"/>
      <c r="K147" s="158"/>
      <c r="L147" s="158"/>
      <c r="M147" s="158"/>
      <c r="N147" s="278">
        <f>BK147</f>
        <v>0</v>
      </c>
      <c r="O147" s="279"/>
      <c r="P147" s="279"/>
      <c r="Q147" s="279"/>
      <c r="R147" s="151"/>
      <c r="T147" s="152"/>
      <c r="U147" s="149"/>
      <c r="V147" s="149"/>
      <c r="W147" s="153">
        <f>SUM(W148:W189)</f>
        <v>0</v>
      </c>
      <c r="X147" s="149"/>
      <c r="Y147" s="153">
        <f>SUM(Y148:Y189)</f>
        <v>87.070244</v>
      </c>
      <c r="Z147" s="149"/>
      <c r="AA147" s="154">
        <f>SUM(AA148:AA189)</f>
        <v>0</v>
      </c>
      <c r="AR147" s="155" t="s">
        <v>23</v>
      </c>
      <c r="AT147" s="156" t="s">
        <v>81</v>
      </c>
      <c r="AU147" s="156" t="s">
        <v>23</v>
      </c>
      <c r="AY147" s="155" t="s">
        <v>169</v>
      </c>
      <c r="BK147" s="157">
        <f>SUM(BK148:BK189)</f>
        <v>0</v>
      </c>
    </row>
    <row r="148" spans="2:65" s="1" customFormat="1" ht="22.5" customHeight="1">
      <c r="B148" s="129"/>
      <c r="C148" s="159" t="s">
        <v>210</v>
      </c>
      <c r="D148" s="159" t="s">
        <v>170</v>
      </c>
      <c r="E148" s="160" t="s">
        <v>211</v>
      </c>
      <c r="F148" s="260" t="s">
        <v>212</v>
      </c>
      <c r="G148" s="261"/>
      <c r="H148" s="261"/>
      <c r="I148" s="261"/>
      <c r="J148" s="161" t="s">
        <v>173</v>
      </c>
      <c r="K148" s="162">
        <v>64</v>
      </c>
      <c r="L148" s="262">
        <v>0</v>
      </c>
      <c r="M148" s="261"/>
      <c r="N148" s="263">
        <f>ROUND(L148*K148,2)</f>
        <v>0</v>
      </c>
      <c r="O148" s="261"/>
      <c r="P148" s="261"/>
      <c r="Q148" s="261"/>
      <c r="R148" s="131"/>
      <c r="T148" s="163" t="s">
        <v>21</v>
      </c>
      <c r="U148" s="42" t="s">
        <v>47</v>
      </c>
      <c r="V148" s="34"/>
      <c r="W148" s="164">
        <f>V148*K148</f>
        <v>0</v>
      </c>
      <c r="X148" s="164">
        <v>0</v>
      </c>
      <c r="Y148" s="164">
        <f>X148*K148</f>
        <v>0</v>
      </c>
      <c r="Z148" s="164">
        <v>0</v>
      </c>
      <c r="AA148" s="165">
        <f>Z148*K148</f>
        <v>0</v>
      </c>
      <c r="AR148" s="16" t="s">
        <v>174</v>
      </c>
      <c r="AT148" s="16" t="s">
        <v>170</v>
      </c>
      <c r="AU148" s="16" t="s">
        <v>116</v>
      </c>
      <c r="AY148" s="16" t="s">
        <v>169</v>
      </c>
      <c r="BE148" s="104">
        <f>IF(U148="základní",N148,0)</f>
        <v>0</v>
      </c>
      <c r="BF148" s="104">
        <f>IF(U148="snížená",N148,0)</f>
        <v>0</v>
      </c>
      <c r="BG148" s="104">
        <f>IF(U148="zákl. přenesená",N148,0)</f>
        <v>0</v>
      </c>
      <c r="BH148" s="104">
        <f>IF(U148="sníž. přenesená",N148,0)</f>
        <v>0</v>
      </c>
      <c r="BI148" s="104">
        <f>IF(U148="nulová",N148,0)</f>
        <v>0</v>
      </c>
      <c r="BJ148" s="16" t="s">
        <v>23</v>
      </c>
      <c r="BK148" s="104">
        <f>ROUND(L148*K148,2)</f>
        <v>0</v>
      </c>
      <c r="BL148" s="16" t="s">
        <v>174</v>
      </c>
      <c r="BM148" s="16" t="s">
        <v>213</v>
      </c>
    </row>
    <row r="149" spans="2:47" s="1" customFormat="1" ht="22.5" customHeight="1">
      <c r="B149" s="33"/>
      <c r="C149" s="34"/>
      <c r="D149" s="34"/>
      <c r="E149" s="34"/>
      <c r="F149" s="264" t="s">
        <v>176</v>
      </c>
      <c r="G149" s="220"/>
      <c r="H149" s="220"/>
      <c r="I149" s="220"/>
      <c r="J149" s="34"/>
      <c r="K149" s="34"/>
      <c r="L149" s="34"/>
      <c r="M149" s="34"/>
      <c r="N149" s="34"/>
      <c r="O149" s="34"/>
      <c r="P149" s="34"/>
      <c r="Q149" s="34"/>
      <c r="R149" s="35"/>
      <c r="T149" s="72"/>
      <c r="U149" s="34"/>
      <c r="V149" s="34"/>
      <c r="W149" s="34"/>
      <c r="X149" s="34"/>
      <c r="Y149" s="34"/>
      <c r="Z149" s="34"/>
      <c r="AA149" s="73"/>
      <c r="AT149" s="16" t="s">
        <v>177</v>
      </c>
      <c r="AU149" s="16" t="s">
        <v>116</v>
      </c>
    </row>
    <row r="150" spans="2:51" s="10" customFormat="1" ht="22.5" customHeight="1">
      <c r="B150" s="166"/>
      <c r="C150" s="167"/>
      <c r="D150" s="167"/>
      <c r="E150" s="168" t="s">
        <v>21</v>
      </c>
      <c r="F150" s="265" t="s">
        <v>117</v>
      </c>
      <c r="G150" s="266"/>
      <c r="H150" s="266"/>
      <c r="I150" s="266"/>
      <c r="J150" s="167"/>
      <c r="K150" s="169">
        <v>64</v>
      </c>
      <c r="L150" s="167"/>
      <c r="M150" s="167"/>
      <c r="N150" s="167"/>
      <c r="O150" s="167"/>
      <c r="P150" s="167"/>
      <c r="Q150" s="167"/>
      <c r="R150" s="170"/>
      <c r="T150" s="171"/>
      <c r="U150" s="167"/>
      <c r="V150" s="167"/>
      <c r="W150" s="167"/>
      <c r="X150" s="167"/>
      <c r="Y150" s="167"/>
      <c r="Z150" s="167"/>
      <c r="AA150" s="172"/>
      <c r="AT150" s="173" t="s">
        <v>182</v>
      </c>
      <c r="AU150" s="173" t="s">
        <v>116</v>
      </c>
      <c r="AV150" s="10" t="s">
        <v>116</v>
      </c>
      <c r="AW150" s="10" t="s">
        <v>38</v>
      </c>
      <c r="AX150" s="10" t="s">
        <v>23</v>
      </c>
      <c r="AY150" s="173" t="s">
        <v>169</v>
      </c>
    </row>
    <row r="151" spans="2:65" s="1" customFormat="1" ht="22.5" customHeight="1">
      <c r="B151" s="129"/>
      <c r="C151" s="159" t="s">
        <v>28</v>
      </c>
      <c r="D151" s="159" t="s">
        <v>170</v>
      </c>
      <c r="E151" s="160" t="s">
        <v>214</v>
      </c>
      <c r="F151" s="260" t="s">
        <v>215</v>
      </c>
      <c r="G151" s="261"/>
      <c r="H151" s="261"/>
      <c r="I151" s="261"/>
      <c r="J151" s="161" t="s">
        <v>173</v>
      </c>
      <c r="K151" s="162">
        <v>672</v>
      </c>
      <c r="L151" s="262">
        <v>0</v>
      </c>
      <c r="M151" s="261"/>
      <c r="N151" s="263">
        <f>ROUND(L151*K151,2)</f>
        <v>0</v>
      </c>
      <c r="O151" s="261"/>
      <c r="P151" s="261"/>
      <c r="Q151" s="261"/>
      <c r="R151" s="131"/>
      <c r="T151" s="163" t="s">
        <v>21</v>
      </c>
      <c r="U151" s="42" t="s">
        <v>47</v>
      </c>
      <c r="V151" s="34"/>
      <c r="W151" s="164">
        <f>V151*K151</f>
        <v>0</v>
      </c>
      <c r="X151" s="164">
        <v>0</v>
      </c>
      <c r="Y151" s="164">
        <f>X151*K151</f>
        <v>0</v>
      </c>
      <c r="Z151" s="164">
        <v>0</v>
      </c>
      <c r="AA151" s="165">
        <f>Z151*K151</f>
        <v>0</v>
      </c>
      <c r="AR151" s="16" t="s">
        <v>174</v>
      </c>
      <c r="AT151" s="16" t="s">
        <v>170</v>
      </c>
      <c r="AU151" s="16" t="s">
        <v>116</v>
      </c>
      <c r="AY151" s="16" t="s">
        <v>169</v>
      </c>
      <c r="BE151" s="104">
        <f>IF(U151="základní",N151,0)</f>
        <v>0</v>
      </c>
      <c r="BF151" s="104">
        <f>IF(U151="snížená",N151,0)</f>
        <v>0</v>
      </c>
      <c r="BG151" s="104">
        <f>IF(U151="zákl. přenesená",N151,0)</f>
        <v>0</v>
      </c>
      <c r="BH151" s="104">
        <f>IF(U151="sníž. přenesená",N151,0)</f>
        <v>0</v>
      </c>
      <c r="BI151" s="104">
        <f>IF(U151="nulová",N151,0)</f>
        <v>0</v>
      </c>
      <c r="BJ151" s="16" t="s">
        <v>23</v>
      </c>
      <c r="BK151" s="104">
        <f>ROUND(L151*K151,2)</f>
        <v>0</v>
      </c>
      <c r="BL151" s="16" t="s">
        <v>174</v>
      </c>
      <c r="BM151" s="16" t="s">
        <v>216</v>
      </c>
    </row>
    <row r="152" spans="2:47" s="1" customFormat="1" ht="22.5" customHeight="1">
      <c r="B152" s="33"/>
      <c r="C152" s="34"/>
      <c r="D152" s="34"/>
      <c r="E152" s="34"/>
      <c r="F152" s="264" t="s">
        <v>176</v>
      </c>
      <c r="G152" s="220"/>
      <c r="H152" s="220"/>
      <c r="I152" s="220"/>
      <c r="J152" s="34"/>
      <c r="K152" s="34"/>
      <c r="L152" s="34"/>
      <c r="M152" s="34"/>
      <c r="N152" s="34"/>
      <c r="O152" s="34"/>
      <c r="P152" s="34"/>
      <c r="Q152" s="34"/>
      <c r="R152" s="35"/>
      <c r="T152" s="72"/>
      <c r="U152" s="34"/>
      <c r="V152" s="34"/>
      <c r="W152" s="34"/>
      <c r="X152" s="34"/>
      <c r="Y152" s="34"/>
      <c r="Z152" s="34"/>
      <c r="AA152" s="73"/>
      <c r="AT152" s="16" t="s">
        <v>177</v>
      </c>
      <c r="AU152" s="16" t="s">
        <v>116</v>
      </c>
    </row>
    <row r="153" spans="2:51" s="10" customFormat="1" ht="22.5" customHeight="1">
      <c r="B153" s="166"/>
      <c r="C153" s="167"/>
      <c r="D153" s="167"/>
      <c r="E153" s="168" t="s">
        <v>21</v>
      </c>
      <c r="F153" s="265" t="s">
        <v>217</v>
      </c>
      <c r="G153" s="266"/>
      <c r="H153" s="266"/>
      <c r="I153" s="266"/>
      <c r="J153" s="167"/>
      <c r="K153" s="169">
        <v>672</v>
      </c>
      <c r="L153" s="167"/>
      <c r="M153" s="167"/>
      <c r="N153" s="167"/>
      <c r="O153" s="167"/>
      <c r="P153" s="167"/>
      <c r="Q153" s="167"/>
      <c r="R153" s="170"/>
      <c r="T153" s="171"/>
      <c r="U153" s="167"/>
      <c r="V153" s="167"/>
      <c r="W153" s="167"/>
      <c r="X153" s="167"/>
      <c r="Y153" s="167"/>
      <c r="Z153" s="167"/>
      <c r="AA153" s="172"/>
      <c r="AT153" s="173" t="s">
        <v>182</v>
      </c>
      <c r="AU153" s="173" t="s">
        <v>116</v>
      </c>
      <c r="AV153" s="10" t="s">
        <v>116</v>
      </c>
      <c r="AW153" s="10" t="s">
        <v>38</v>
      </c>
      <c r="AX153" s="10" t="s">
        <v>23</v>
      </c>
      <c r="AY153" s="173" t="s">
        <v>169</v>
      </c>
    </row>
    <row r="154" spans="2:65" s="1" customFormat="1" ht="22.5" customHeight="1">
      <c r="B154" s="129"/>
      <c r="C154" s="159" t="s">
        <v>218</v>
      </c>
      <c r="D154" s="159" t="s">
        <v>170</v>
      </c>
      <c r="E154" s="160" t="s">
        <v>219</v>
      </c>
      <c r="F154" s="260" t="s">
        <v>220</v>
      </c>
      <c r="G154" s="261"/>
      <c r="H154" s="261"/>
      <c r="I154" s="261"/>
      <c r="J154" s="161" t="s">
        <v>173</v>
      </c>
      <c r="K154" s="162">
        <v>184</v>
      </c>
      <c r="L154" s="262">
        <v>0</v>
      </c>
      <c r="M154" s="261"/>
      <c r="N154" s="263">
        <f>ROUND(L154*K154,2)</f>
        <v>0</v>
      </c>
      <c r="O154" s="261"/>
      <c r="P154" s="261"/>
      <c r="Q154" s="261"/>
      <c r="R154" s="131"/>
      <c r="T154" s="163" t="s">
        <v>21</v>
      </c>
      <c r="U154" s="42" t="s">
        <v>47</v>
      </c>
      <c r="V154" s="34"/>
      <c r="W154" s="164">
        <f>V154*K154</f>
        <v>0</v>
      </c>
      <c r="X154" s="164">
        <v>0</v>
      </c>
      <c r="Y154" s="164">
        <f>X154*K154</f>
        <v>0</v>
      </c>
      <c r="Z154" s="164">
        <v>0</v>
      </c>
      <c r="AA154" s="165">
        <f>Z154*K154</f>
        <v>0</v>
      </c>
      <c r="AR154" s="16" t="s">
        <v>174</v>
      </c>
      <c r="AT154" s="16" t="s">
        <v>170</v>
      </c>
      <c r="AU154" s="16" t="s">
        <v>116</v>
      </c>
      <c r="AY154" s="16" t="s">
        <v>169</v>
      </c>
      <c r="BE154" s="104">
        <f>IF(U154="základní",N154,0)</f>
        <v>0</v>
      </c>
      <c r="BF154" s="104">
        <f>IF(U154="snížená",N154,0)</f>
        <v>0</v>
      </c>
      <c r="BG154" s="104">
        <f>IF(U154="zákl. přenesená",N154,0)</f>
        <v>0</v>
      </c>
      <c r="BH154" s="104">
        <f>IF(U154="sníž. přenesená",N154,0)</f>
        <v>0</v>
      </c>
      <c r="BI154" s="104">
        <f>IF(U154="nulová",N154,0)</f>
        <v>0</v>
      </c>
      <c r="BJ154" s="16" t="s">
        <v>23</v>
      </c>
      <c r="BK154" s="104">
        <f>ROUND(L154*K154,2)</f>
        <v>0</v>
      </c>
      <c r="BL154" s="16" t="s">
        <v>174</v>
      </c>
      <c r="BM154" s="16" t="s">
        <v>221</v>
      </c>
    </row>
    <row r="155" spans="2:47" s="1" customFormat="1" ht="22.5" customHeight="1">
      <c r="B155" s="33"/>
      <c r="C155" s="34"/>
      <c r="D155" s="34"/>
      <c r="E155" s="34"/>
      <c r="F155" s="264" t="s">
        <v>176</v>
      </c>
      <c r="G155" s="220"/>
      <c r="H155" s="220"/>
      <c r="I155" s="220"/>
      <c r="J155" s="34"/>
      <c r="K155" s="34"/>
      <c r="L155" s="34"/>
      <c r="M155" s="34"/>
      <c r="N155" s="34"/>
      <c r="O155" s="34"/>
      <c r="P155" s="34"/>
      <c r="Q155" s="34"/>
      <c r="R155" s="35"/>
      <c r="T155" s="72"/>
      <c r="U155" s="34"/>
      <c r="V155" s="34"/>
      <c r="W155" s="34"/>
      <c r="X155" s="34"/>
      <c r="Y155" s="34"/>
      <c r="Z155" s="34"/>
      <c r="AA155" s="73"/>
      <c r="AT155" s="16" t="s">
        <v>177</v>
      </c>
      <c r="AU155" s="16" t="s">
        <v>116</v>
      </c>
    </row>
    <row r="156" spans="2:51" s="10" customFormat="1" ht="22.5" customHeight="1">
      <c r="B156" s="166"/>
      <c r="C156" s="167"/>
      <c r="D156" s="167"/>
      <c r="E156" s="168" t="s">
        <v>21</v>
      </c>
      <c r="F156" s="265" t="s">
        <v>222</v>
      </c>
      <c r="G156" s="266"/>
      <c r="H156" s="266"/>
      <c r="I156" s="266"/>
      <c r="J156" s="167"/>
      <c r="K156" s="169">
        <v>184</v>
      </c>
      <c r="L156" s="167"/>
      <c r="M156" s="167"/>
      <c r="N156" s="167"/>
      <c r="O156" s="167"/>
      <c r="P156" s="167"/>
      <c r="Q156" s="167"/>
      <c r="R156" s="170"/>
      <c r="T156" s="171"/>
      <c r="U156" s="167"/>
      <c r="V156" s="167"/>
      <c r="W156" s="167"/>
      <c r="X156" s="167"/>
      <c r="Y156" s="167"/>
      <c r="Z156" s="167"/>
      <c r="AA156" s="172"/>
      <c r="AT156" s="173" t="s">
        <v>182</v>
      </c>
      <c r="AU156" s="173" t="s">
        <v>116</v>
      </c>
      <c r="AV156" s="10" t="s">
        <v>116</v>
      </c>
      <c r="AW156" s="10" t="s">
        <v>38</v>
      </c>
      <c r="AX156" s="10" t="s">
        <v>23</v>
      </c>
      <c r="AY156" s="173" t="s">
        <v>169</v>
      </c>
    </row>
    <row r="157" spans="2:65" s="1" customFormat="1" ht="22.5" customHeight="1">
      <c r="B157" s="129"/>
      <c r="C157" s="159" t="s">
        <v>223</v>
      </c>
      <c r="D157" s="159" t="s">
        <v>170</v>
      </c>
      <c r="E157" s="160" t="s">
        <v>224</v>
      </c>
      <c r="F157" s="260" t="s">
        <v>225</v>
      </c>
      <c r="G157" s="261"/>
      <c r="H157" s="261"/>
      <c r="I157" s="261"/>
      <c r="J157" s="161" t="s">
        <v>173</v>
      </c>
      <c r="K157" s="162">
        <v>422</v>
      </c>
      <c r="L157" s="262">
        <v>0</v>
      </c>
      <c r="M157" s="261"/>
      <c r="N157" s="263">
        <f>ROUND(L157*K157,2)</f>
        <v>0</v>
      </c>
      <c r="O157" s="261"/>
      <c r="P157" s="261"/>
      <c r="Q157" s="261"/>
      <c r="R157" s="131"/>
      <c r="T157" s="163" t="s">
        <v>21</v>
      </c>
      <c r="U157" s="42" t="s">
        <v>47</v>
      </c>
      <c r="V157" s="34"/>
      <c r="W157" s="164">
        <f>V157*K157</f>
        <v>0</v>
      </c>
      <c r="X157" s="164">
        <v>0</v>
      </c>
      <c r="Y157" s="164">
        <f>X157*K157</f>
        <v>0</v>
      </c>
      <c r="Z157" s="164">
        <v>0</v>
      </c>
      <c r="AA157" s="165">
        <f>Z157*K157</f>
        <v>0</v>
      </c>
      <c r="AR157" s="16" t="s">
        <v>174</v>
      </c>
      <c r="AT157" s="16" t="s">
        <v>170</v>
      </c>
      <c r="AU157" s="16" t="s">
        <v>116</v>
      </c>
      <c r="AY157" s="16" t="s">
        <v>169</v>
      </c>
      <c r="BE157" s="104">
        <f>IF(U157="základní",N157,0)</f>
        <v>0</v>
      </c>
      <c r="BF157" s="104">
        <f>IF(U157="snížená",N157,0)</f>
        <v>0</v>
      </c>
      <c r="BG157" s="104">
        <f>IF(U157="zákl. přenesená",N157,0)</f>
        <v>0</v>
      </c>
      <c r="BH157" s="104">
        <f>IF(U157="sníž. přenesená",N157,0)</f>
        <v>0</v>
      </c>
      <c r="BI157" s="104">
        <f>IF(U157="nulová",N157,0)</f>
        <v>0</v>
      </c>
      <c r="BJ157" s="16" t="s">
        <v>23</v>
      </c>
      <c r="BK157" s="104">
        <f>ROUND(L157*K157,2)</f>
        <v>0</v>
      </c>
      <c r="BL157" s="16" t="s">
        <v>174</v>
      </c>
      <c r="BM157" s="16" t="s">
        <v>226</v>
      </c>
    </row>
    <row r="158" spans="2:47" s="1" customFormat="1" ht="22.5" customHeight="1">
      <c r="B158" s="33"/>
      <c r="C158" s="34"/>
      <c r="D158" s="34"/>
      <c r="E158" s="34"/>
      <c r="F158" s="264" t="s">
        <v>176</v>
      </c>
      <c r="G158" s="220"/>
      <c r="H158" s="220"/>
      <c r="I158" s="220"/>
      <c r="J158" s="34"/>
      <c r="K158" s="34"/>
      <c r="L158" s="34"/>
      <c r="M158" s="34"/>
      <c r="N158" s="34"/>
      <c r="O158" s="34"/>
      <c r="P158" s="34"/>
      <c r="Q158" s="34"/>
      <c r="R158" s="35"/>
      <c r="T158" s="72"/>
      <c r="U158" s="34"/>
      <c r="V158" s="34"/>
      <c r="W158" s="34"/>
      <c r="X158" s="34"/>
      <c r="Y158" s="34"/>
      <c r="Z158" s="34"/>
      <c r="AA158" s="73"/>
      <c r="AT158" s="16" t="s">
        <v>177</v>
      </c>
      <c r="AU158" s="16" t="s">
        <v>116</v>
      </c>
    </row>
    <row r="159" spans="2:51" s="10" customFormat="1" ht="22.5" customHeight="1">
      <c r="B159" s="166"/>
      <c r="C159" s="167"/>
      <c r="D159" s="167"/>
      <c r="E159" s="168" t="s">
        <v>21</v>
      </c>
      <c r="F159" s="265" t="s">
        <v>127</v>
      </c>
      <c r="G159" s="266"/>
      <c r="H159" s="266"/>
      <c r="I159" s="266"/>
      <c r="J159" s="167"/>
      <c r="K159" s="169">
        <v>422</v>
      </c>
      <c r="L159" s="167"/>
      <c r="M159" s="167"/>
      <c r="N159" s="167"/>
      <c r="O159" s="167"/>
      <c r="P159" s="167"/>
      <c r="Q159" s="167"/>
      <c r="R159" s="170"/>
      <c r="T159" s="171"/>
      <c r="U159" s="167"/>
      <c r="V159" s="167"/>
      <c r="W159" s="167"/>
      <c r="X159" s="167"/>
      <c r="Y159" s="167"/>
      <c r="Z159" s="167"/>
      <c r="AA159" s="172"/>
      <c r="AT159" s="173" t="s">
        <v>182</v>
      </c>
      <c r="AU159" s="173" t="s">
        <v>116</v>
      </c>
      <c r="AV159" s="10" t="s">
        <v>116</v>
      </c>
      <c r="AW159" s="10" t="s">
        <v>38</v>
      </c>
      <c r="AX159" s="10" t="s">
        <v>23</v>
      </c>
      <c r="AY159" s="173" t="s">
        <v>169</v>
      </c>
    </row>
    <row r="160" spans="2:65" s="1" customFormat="1" ht="22.5" customHeight="1">
      <c r="B160" s="129"/>
      <c r="C160" s="159" t="s">
        <v>227</v>
      </c>
      <c r="D160" s="159" t="s">
        <v>170</v>
      </c>
      <c r="E160" s="160" t="s">
        <v>228</v>
      </c>
      <c r="F160" s="260" t="s">
        <v>229</v>
      </c>
      <c r="G160" s="261"/>
      <c r="H160" s="261"/>
      <c r="I160" s="261"/>
      <c r="J160" s="161" t="s">
        <v>173</v>
      </c>
      <c r="K160" s="162">
        <v>64</v>
      </c>
      <c r="L160" s="262">
        <v>0</v>
      </c>
      <c r="M160" s="261"/>
      <c r="N160" s="263">
        <f>ROUND(L160*K160,2)</f>
        <v>0</v>
      </c>
      <c r="O160" s="261"/>
      <c r="P160" s="261"/>
      <c r="Q160" s="261"/>
      <c r="R160" s="131"/>
      <c r="T160" s="163" t="s">
        <v>21</v>
      </c>
      <c r="U160" s="42" t="s">
        <v>47</v>
      </c>
      <c r="V160" s="34"/>
      <c r="W160" s="164">
        <f>V160*K160</f>
        <v>0</v>
      </c>
      <c r="X160" s="164">
        <v>0</v>
      </c>
      <c r="Y160" s="164">
        <f>X160*K160</f>
        <v>0</v>
      </c>
      <c r="Z160" s="164">
        <v>0</v>
      </c>
      <c r="AA160" s="165">
        <f>Z160*K160</f>
        <v>0</v>
      </c>
      <c r="AR160" s="16" t="s">
        <v>174</v>
      </c>
      <c r="AT160" s="16" t="s">
        <v>170</v>
      </c>
      <c r="AU160" s="16" t="s">
        <v>116</v>
      </c>
      <c r="AY160" s="16" t="s">
        <v>169</v>
      </c>
      <c r="BE160" s="104">
        <f>IF(U160="základní",N160,0)</f>
        <v>0</v>
      </c>
      <c r="BF160" s="104">
        <f>IF(U160="snížená",N160,0)</f>
        <v>0</v>
      </c>
      <c r="BG160" s="104">
        <f>IF(U160="zákl. přenesená",N160,0)</f>
        <v>0</v>
      </c>
      <c r="BH160" s="104">
        <f>IF(U160="sníž. přenesená",N160,0)</f>
        <v>0</v>
      </c>
      <c r="BI160" s="104">
        <f>IF(U160="nulová",N160,0)</f>
        <v>0</v>
      </c>
      <c r="BJ160" s="16" t="s">
        <v>23</v>
      </c>
      <c r="BK160" s="104">
        <f>ROUND(L160*K160,2)</f>
        <v>0</v>
      </c>
      <c r="BL160" s="16" t="s">
        <v>174</v>
      </c>
      <c r="BM160" s="16" t="s">
        <v>230</v>
      </c>
    </row>
    <row r="161" spans="2:47" s="1" customFormat="1" ht="22.5" customHeight="1">
      <c r="B161" s="33"/>
      <c r="C161" s="34"/>
      <c r="D161" s="34"/>
      <c r="E161" s="34"/>
      <c r="F161" s="264" t="s">
        <v>176</v>
      </c>
      <c r="G161" s="220"/>
      <c r="H161" s="220"/>
      <c r="I161" s="220"/>
      <c r="J161" s="34"/>
      <c r="K161" s="34"/>
      <c r="L161" s="34"/>
      <c r="M161" s="34"/>
      <c r="N161" s="34"/>
      <c r="O161" s="34"/>
      <c r="P161" s="34"/>
      <c r="Q161" s="34"/>
      <c r="R161" s="35"/>
      <c r="T161" s="72"/>
      <c r="U161" s="34"/>
      <c r="V161" s="34"/>
      <c r="W161" s="34"/>
      <c r="X161" s="34"/>
      <c r="Y161" s="34"/>
      <c r="Z161" s="34"/>
      <c r="AA161" s="73"/>
      <c r="AT161" s="16" t="s">
        <v>177</v>
      </c>
      <c r="AU161" s="16" t="s">
        <v>116</v>
      </c>
    </row>
    <row r="162" spans="2:51" s="10" customFormat="1" ht="22.5" customHeight="1">
      <c r="B162" s="166"/>
      <c r="C162" s="167"/>
      <c r="D162" s="167"/>
      <c r="E162" s="168" t="s">
        <v>21</v>
      </c>
      <c r="F162" s="265" t="s">
        <v>117</v>
      </c>
      <c r="G162" s="266"/>
      <c r="H162" s="266"/>
      <c r="I162" s="266"/>
      <c r="J162" s="167"/>
      <c r="K162" s="169">
        <v>64</v>
      </c>
      <c r="L162" s="167"/>
      <c r="M162" s="167"/>
      <c r="N162" s="167"/>
      <c r="O162" s="167"/>
      <c r="P162" s="167"/>
      <c r="Q162" s="167"/>
      <c r="R162" s="170"/>
      <c r="T162" s="171"/>
      <c r="U162" s="167"/>
      <c r="V162" s="167"/>
      <c r="W162" s="167"/>
      <c r="X162" s="167"/>
      <c r="Y162" s="167"/>
      <c r="Z162" s="167"/>
      <c r="AA162" s="172"/>
      <c r="AT162" s="173" t="s">
        <v>182</v>
      </c>
      <c r="AU162" s="173" t="s">
        <v>116</v>
      </c>
      <c r="AV162" s="10" t="s">
        <v>116</v>
      </c>
      <c r="AW162" s="10" t="s">
        <v>38</v>
      </c>
      <c r="AX162" s="10" t="s">
        <v>23</v>
      </c>
      <c r="AY162" s="173" t="s">
        <v>169</v>
      </c>
    </row>
    <row r="163" spans="2:65" s="1" customFormat="1" ht="31.5" customHeight="1">
      <c r="B163" s="129"/>
      <c r="C163" s="159" t="s">
        <v>231</v>
      </c>
      <c r="D163" s="159" t="s">
        <v>170</v>
      </c>
      <c r="E163" s="160" t="s">
        <v>232</v>
      </c>
      <c r="F163" s="260" t="s">
        <v>233</v>
      </c>
      <c r="G163" s="261"/>
      <c r="H163" s="261"/>
      <c r="I163" s="261"/>
      <c r="J163" s="161" t="s">
        <v>173</v>
      </c>
      <c r="K163" s="162">
        <v>881</v>
      </c>
      <c r="L163" s="262">
        <v>0</v>
      </c>
      <c r="M163" s="261"/>
      <c r="N163" s="263">
        <f>ROUND(L163*K163,2)</f>
        <v>0</v>
      </c>
      <c r="O163" s="261"/>
      <c r="P163" s="261"/>
      <c r="Q163" s="261"/>
      <c r="R163" s="131"/>
      <c r="T163" s="163" t="s">
        <v>21</v>
      </c>
      <c r="U163" s="42" t="s">
        <v>47</v>
      </c>
      <c r="V163" s="34"/>
      <c r="W163" s="164">
        <f>V163*K163</f>
        <v>0</v>
      </c>
      <c r="X163" s="164">
        <v>0</v>
      </c>
      <c r="Y163" s="164">
        <f>X163*K163</f>
        <v>0</v>
      </c>
      <c r="Z163" s="164">
        <v>0</v>
      </c>
      <c r="AA163" s="165">
        <f>Z163*K163</f>
        <v>0</v>
      </c>
      <c r="AR163" s="16" t="s">
        <v>174</v>
      </c>
      <c r="AT163" s="16" t="s">
        <v>170</v>
      </c>
      <c r="AU163" s="16" t="s">
        <v>116</v>
      </c>
      <c r="AY163" s="16" t="s">
        <v>169</v>
      </c>
      <c r="BE163" s="104">
        <f>IF(U163="základní",N163,0)</f>
        <v>0</v>
      </c>
      <c r="BF163" s="104">
        <f>IF(U163="snížená",N163,0)</f>
        <v>0</v>
      </c>
      <c r="BG163" s="104">
        <f>IF(U163="zákl. přenesená",N163,0)</f>
        <v>0</v>
      </c>
      <c r="BH163" s="104">
        <f>IF(U163="sníž. přenesená",N163,0)</f>
        <v>0</v>
      </c>
      <c r="BI163" s="104">
        <f>IF(U163="nulová",N163,0)</f>
        <v>0</v>
      </c>
      <c r="BJ163" s="16" t="s">
        <v>23</v>
      </c>
      <c r="BK163" s="104">
        <f>ROUND(L163*K163,2)</f>
        <v>0</v>
      </c>
      <c r="BL163" s="16" t="s">
        <v>174</v>
      </c>
      <c r="BM163" s="16" t="s">
        <v>234</v>
      </c>
    </row>
    <row r="164" spans="2:47" s="1" customFormat="1" ht="22.5" customHeight="1">
      <c r="B164" s="33"/>
      <c r="C164" s="34"/>
      <c r="D164" s="34"/>
      <c r="E164" s="34"/>
      <c r="F164" s="264" t="s">
        <v>176</v>
      </c>
      <c r="G164" s="220"/>
      <c r="H164" s="220"/>
      <c r="I164" s="220"/>
      <c r="J164" s="34"/>
      <c r="K164" s="34"/>
      <c r="L164" s="34"/>
      <c r="M164" s="34"/>
      <c r="N164" s="34"/>
      <c r="O164" s="34"/>
      <c r="P164" s="34"/>
      <c r="Q164" s="34"/>
      <c r="R164" s="35"/>
      <c r="T164" s="72"/>
      <c r="U164" s="34"/>
      <c r="V164" s="34"/>
      <c r="W164" s="34"/>
      <c r="X164" s="34"/>
      <c r="Y164" s="34"/>
      <c r="Z164" s="34"/>
      <c r="AA164" s="73"/>
      <c r="AT164" s="16" t="s">
        <v>177</v>
      </c>
      <c r="AU164" s="16" t="s">
        <v>116</v>
      </c>
    </row>
    <row r="165" spans="2:51" s="10" customFormat="1" ht="22.5" customHeight="1">
      <c r="B165" s="166"/>
      <c r="C165" s="167"/>
      <c r="D165" s="167"/>
      <c r="E165" s="168" t="s">
        <v>21</v>
      </c>
      <c r="F165" s="265" t="s">
        <v>235</v>
      </c>
      <c r="G165" s="266"/>
      <c r="H165" s="266"/>
      <c r="I165" s="266"/>
      <c r="J165" s="167"/>
      <c r="K165" s="169">
        <v>881</v>
      </c>
      <c r="L165" s="167"/>
      <c r="M165" s="167"/>
      <c r="N165" s="167"/>
      <c r="O165" s="167"/>
      <c r="P165" s="167"/>
      <c r="Q165" s="167"/>
      <c r="R165" s="170"/>
      <c r="T165" s="171"/>
      <c r="U165" s="167"/>
      <c r="V165" s="167"/>
      <c r="W165" s="167"/>
      <c r="X165" s="167"/>
      <c r="Y165" s="167"/>
      <c r="Z165" s="167"/>
      <c r="AA165" s="172"/>
      <c r="AT165" s="173" t="s">
        <v>182</v>
      </c>
      <c r="AU165" s="173" t="s">
        <v>116</v>
      </c>
      <c r="AV165" s="10" t="s">
        <v>116</v>
      </c>
      <c r="AW165" s="10" t="s">
        <v>38</v>
      </c>
      <c r="AX165" s="10" t="s">
        <v>23</v>
      </c>
      <c r="AY165" s="173" t="s">
        <v>169</v>
      </c>
    </row>
    <row r="166" spans="2:65" s="1" customFormat="1" ht="31.5" customHeight="1">
      <c r="B166" s="129"/>
      <c r="C166" s="159" t="s">
        <v>9</v>
      </c>
      <c r="D166" s="159" t="s">
        <v>170</v>
      </c>
      <c r="E166" s="160" t="s">
        <v>236</v>
      </c>
      <c r="F166" s="260" t="s">
        <v>237</v>
      </c>
      <c r="G166" s="261"/>
      <c r="H166" s="261"/>
      <c r="I166" s="261"/>
      <c r="J166" s="161" t="s">
        <v>173</v>
      </c>
      <c r="K166" s="162">
        <v>881</v>
      </c>
      <c r="L166" s="262">
        <v>0</v>
      </c>
      <c r="M166" s="261"/>
      <c r="N166" s="263">
        <f>ROUND(L166*K166,2)</f>
        <v>0</v>
      </c>
      <c r="O166" s="261"/>
      <c r="P166" s="261"/>
      <c r="Q166" s="261"/>
      <c r="R166" s="131"/>
      <c r="T166" s="163" t="s">
        <v>21</v>
      </c>
      <c r="U166" s="42" t="s">
        <v>47</v>
      </c>
      <c r="V166" s="34"/>
      <c r="W166" s="164">
        <f>V166*K166</f>
        <v>0</v>
      </c>
      <c r="X166" s="164">
        <v>0</v>
      </c>
      <c r="Y166" s="164">
        <f>X166*K166</f>
        <v>0</v>
      </c>
      <c r="Z166" s="164">
        <v>0</v>
      </c>
      <c r="AA166" s="165">
        <f>Z166*K166</f>
        <v>0</v>
      </c>
      <c r="AR166" s="16" t="s">
        <v>174</v>
      </c>
      <c r="AT166" s="16" t="s">
        <v>170</v>
      </c>
      <c r="AU166" s="16" t="s">
        <v>116</v>
      </c>
      <c r="AY166" s="16" t="s">
        <v>169</v>
      </c>
      <c r="BE166" s="104">
        <f>IF(U166="základní",N166,0)</f>
        <v>0</v>
      </c>
      <c r="BF166" s="104">
        <f>IF(U166="snížená",N166,0)</f>
        <v>0</v>
      </c>
      <c r="BG166" s="104">
        <f>IF(U166="zákl. přenesená",N166,0)</f>
        <v>0</v>
      </c>
      <c r="BH166" s="104">
        <f>IF(U166="sníž. přenesená",N166,0)</f>
        <v>0</v>
      </c>
      <c r="BI166" s="104">
        <f>IF(U166="nulová",N166,0)</f>
        <v>0</v>
      </c>
      <c r="BJ166" s="16" t="s">
        <v>23</v>
      </c>
      <c r="BK166" s="104">
        <f>ROUND(L166*K166,2)</f>
        <v>0</v>
      </c>
      <c r="BL166" s="16" t="s">
        <v>174</v>
      </c>
      <c r="BM166" s="16" t="s">
        <v>238</v>
      </c>
    </row>
    <row r="167" spans="2:47" s="1" customFormat="1" ht="22.5" customHeight="1">
      <c r="B167" s="33"/>
      <c r="C167" s="34"/>
      <c r="D167" s="34"/>
      <c r="E167" s="34"/>
      <c r="F167" s="264" t="s">
        <v>176</v>
      </c>
      <c r="G167" s="220"/>
      <c r="H167" s="220"/>
      <c r="I167" s="220"/>
      <c r="J167" s="34"/>
      <c r="K167" s="34"/>
      <c r="L167" s="34"/>
      <c r="M167" s="34"/>
      <c r="N167" s="34"/>
      <c r="O167" s="34"/>
      <c r="P167" s="34"/>
      <c r="Q167" s="34"/>
      <c r="R167" s="35"/>
      <c r="T167" s="72"/>
      <c r="U167" s="34"/>
      <c r="V167" s="34"/>
      <c r="W167" s="34"/>
      <c r="X167" s="34"/>
      <c r="Y167" s="34"/>
      <c r="Z167" s="34"/>
      <c r="AA167" s="73"/>
      <c r="AT167" s="16" t="s">
        <v>177</v>
      </c>
      <c r="AU167" s="16" t="s">
        <v>116</v>
      </c>
    </row>
    <row r="168" spans="2:51" s="10" customFormat="1" ht="22.5" customHeight="1">
      <c r="B168" s="166"/>
      <c r="C168" s="167"/>
      <c r="D168" s="167"/>
      <c r="E168" s="168" t="s">
        <v>21</v>
      </c>
      <c r="F168" s="265" t="s">
        <v>235</v>
      </c>
      <c r="G168" s="266"/>
      <c r="H168" s="266"/>
      <c r="I168" s="266"/>
      <c r="J168" s="167"/>
      <c r="K168" s="169">
        <v>881</v>
      </c>
      <c r="L168" s="167"/>
      <c r="M168" s="167"/>
      <c r="N168" s="167"/>
      <c r="O168" s="167"/>
      <c r="P168" s="167"/>
      <c r="Q168" s="167"/>
      <c r="R168" s="170"/>
      <c r="T168" s="171"/>
      <c r="U168" s="167"/>
      <c r="V168" s="167"/>
      <c r="W168" s="167"/>
      <c r="X168" s="167"/>
      <c r="Y168" s="167"/>
      <c r="Z168" s="167"/>
      <c r="AA168" s="172"/>
      <c r="AT168" s="173" t="s">
        <v>182</v>
      </c>
      <c r="AU168" s="173" t="s">
        <v>116</v>
      </c>
      <c r="AV168" s="10" t="s">
        <v>116</v>
      </c>
      <c r="AW168" s="10" t="s">
        <v>38</v>
      </c>
      <c r="AX168" s="10" t="s">
        <v>23</v>
      </c>
      <c r="AY168" s="173" t="s">
        <v>169</v>
      </c>
    </row>
    <row r="169" spans="2:65" s="1" customFormat="1" ht="44.25" customHeight="1">
      <c r="B169" s="129"/>
      <c r="C169" s="159" t="s">
        <v>239</v>
      </c>
      <c r="D169" s="159" t="s">
        <v>170</v>
      </c>
      <c r="E169" s="160" t="s">
        <v>240</v>
      </c>
      <c r="F169" s="260" t="s">
        <v>241</v>
      </c>
      <c r="G169" s="261"/>
      <c r="H169" s="261"/>
      <c r="I169" s="261"/>
      <c r="J169" s="161" t="s">
        <v>173</v>
      </c>
      <c r="K169" s="162">
        <v>89</v>
      </c>
      <c r="L169" s="262">
        <v>0</v>
      </c>
      <c r="M169" s="261"/>
      <c r="N169" s="263">
        <f>ROUND(L169*K169,2)</f>
        <v>0</v>
      </c>
      <c r="O169" s="261"/>
      <c r="P169" s="261"/>
      <c r="Q169" s="261"/>
      <c r="R169" s="131"/>
      <c r="T169" s="163" t="s">
        <v>21</v>
      </c>
      <c r="U169" s="42" t="s">
        <v>47</v>
      </c>
      <c r="V169" s="34"/>
      <c r="W169" s="164">
        <f>V169*K169</f>
        <v>0</v>
      </c>
      <c r="X169" s="164">
        <v>0</v>
      </c>
      <c r="Y169" s="164">
        <f>X169*K169</f>
        <v>0</v>
      </c>
      <c r="Z169" s="164">
        <v>0</v>
      </c>
      <c r="AA169" s="165">
        <f>Z169*K169</f>
        <v>0</v>
      </c>
      <c r="AR169" s="16" t="s">
        <v>174</v>
      </c>
      <c r="AT169" s="16" t="s">
        <v>170</v>
      </c>
      <c r="AU169" s="16" t="s">
        <v>116</v>
      </c>
      <c r="AY169" s="16" t="s">
        <v>169</v>
      </c>
      <c r="BE169" s="104">
        <f>IF(U169="základní",N169,0)</f>
        <v>0</v>
      </c>
      <c r="BF169" s="104">
        <f>IF(U169="snížená",N169,0)</f>
        <v>0</v>
      </c>
      <c r="BG169" s="104">
        <f>IF(U169="zákl. přenesená",N169,0)</f>
        <v>0</v>
      </c>
      <c r="BH169" s="104">
        <f>IF(U169="sníž. přenesená",N169,0)</f>
        <v>0</v>
      </c>
      <c r="BI169" s="104">
        <f>IF(U169="nulová",N169,0)</f>
        <v>0</v>
      </c>
      <c r="BJ169" s="16" t="s">
        <v>23</v>
      </c>
      <c r="BK169" s="104">
        <f>ROUND(L169*K169,2)</f>
        <v>0</v>
      </c>
      <c r="BL169" s="16" t="s">
        <v>174</v>
      </c>
      <c r="BM169" s="16" t="s">
        <v>242</v>
      </c>
    </row>
    <row r="170" spans="2:47" s="1" customFormat="1" ht="22.5" customHeight="1">
      <c r="B170" s="33"/>
      <c r="C170" s="34"/>
      <c r="D170" s="34"/>
      <c r="E170" s="34"/>
      <c r="F170" s="264" t="s">
        <v>176</v>
      </c>
      <c r="G170" s="220"/>
      <c r="H170" s="220"/>
      <c r="I170" s="220"/>
      <c r="J170" s="34"/>
      <c r="K170" s="34"/>
      <c r="L170" s="34"/>
      <c r="M170" s="34"/>
      <c r="N170" s="34"/>
      <c r="O170" s="34"/>
      <c r="P170" s="34"/>
      <c r="Q170" s="34"/>
      <c r="R170" s="35"/>
      <c r="T170" s="72"/>
      <c r="U170" s="34"/>
      <c r="V170" s="34"/>
      <c r="W170" s="34"/>
      <c r="X170" s="34"/>
      <c r="Y170" s="34"/>
      <c r="Z170" s="34"/>
      <c r="AA170" s="73"/>
      <c r="AT170" s="16" t="s">
        <v>177</v>
      </c>
      <c r="AU170" s="16" t="s">
        <v>116</v>
      </c>
    </row>
    <row r="171" spans="2:65" s="1" customFormat="1" ht="31.5" customHeight="1">
      <c r="B171" s="129"/>
      <c r="C171" s="159" t="s">
        <v>243</v>
      </c>
      <c r="D171" s="159" t="s">
        <v>170</v>
      </c>
      <c r="E171" s="160" t="s">
        <v>244</v>
      </c>
      <c r="F171" s="260" t="s">
        <v>245</v>
      </c>
      <c r="G171" s="261"/>
      <c r="H171" s="261"/>
      <c r="I171" s="261"/>
      <c r="J171" s="161" t="s">
        <v>173</v>
      </c>
      <c r="K171" s="162">
        <v>881</v>
      </c>
      <c r="L171" s="262">
        <v>0</v>
      </c>
      <c r="M171" s="261"/>
      <c r="N171" s="263">
        <f>ROUND(L171*K171,2)</f>
        <v>0</v>
      </c>
      <c r="O171" s="261"/>
      <c r="P171" s="261"/>
      <c r="Q171" s="261"/>
      <c r="R171" s="131"/>
      <c r="T171" s="163" t="s">
        <v>21</v>
      </c>
      <c r="U171" s="42" t="s">
        <v>47</v>
      </c>
      <c r="V171" s="34"/>
      <c r="W171" s="164">
        <f>V171*K171</f>
        <v>0</v>
      </c>
      <c r="X171" s="164">
        <v>0.00561</v>
      </c>
      <c r="Y171" s="164">
        <f>X171*K171</f>
        <v>4.942410000000001</v>
      </c>
      <c r="Z171" s="164">
        <v>0</v>
      </c>
      <c r="AA171" s="165">
        <f>Z171*K171</f>
        <v>0</v>
      </c>
      <c r="AR171" s="16" t="s">
        <v>174</v>
      </c>
      <c r="AT171" s="16" t="s">
        <v>170</v>
      </c>
      <c r="AU171" s="16" t="s">
        <v>116</v>
      </c>
      <c r="AY171" s="16" t="s">
        <v>169</v>
      </c>
      <c r="BE171" s="104">
        <f>IF(U171="základní",N171,0)</f>
        <v>0</v>
      </c>
      <c r="BF171" s="104">
        <f>IF(U171="snížená",N171,0)</f>
        <v>0</v>
      </c>
      <c r="BG171" s="104">
        <f>IF(U171="zákl. přenesená",N171,0)</f>
        <v>0</v>
      </c>
      <c r="BH171" s="104">
        <f>IF(U171="sníž. přenesená",N171,0)</f>
        <v>0</v>
      </c>
      <c r="BI171" s="104">
        <f>IF(U171="nulová",N171,0)</f>
        <v>0</v>
      </c>
      <c r="BJ171" s="16" t="s">
        <v>23</v>
      </c>
      <c r="BK171" s="104">
        <f>ROUND(L171*K171,2)</f>
        <v>0</v>
      </c>
      <c r="BL171" s="16" t="s">
        <v>174</v>
      </c>
      <c r="BM171" s="16" t="s">
        <v>246</v>
      </c>
    </row>
    <row r="172" spans="2:47" s="1" customFormat="1" ht="22.5" customHeight="1">
      <c r="B172" s="33"/>
      <c r="C172" s="34"/>
      <c r="D172" s="34"/>
      <c r="E172" s="34"/>
      <c r="F172" s="264" t="s">
        <v>176</v>
      </c>
      <c r="G172" s="220"/>
      <c r="H172" s="220"/>
      <c r="I172" s="220"/>
      <c r="J172" s="34"/>
      <c r="K172" s="34"/>
      <c r="L172" s="34"/>
      <c r="M172" s="34"/>
      <c r="N172" s="34"/>
      <c r="O172" s="34"/>
      <c r="P172" s="34"/>
      <c r="Q172" s="34"/>
      <c r="R172" s="35"/>
      <c r="T172" s="72"/>
      <c r="U172" s="34"/>
      <c r="V172" s="34"/>
      <c r="W172" s="34"/>
      <c r="X172" s="34"/>
      <c r="Y172" s="34"/>
      <c r="Z172" s="34"/>
      <c r="AA172" s="73"/>
      <c r="AT172" s="16" t="s">
        <v>177</v>
      </c>
      <c r="AU172" s="16" t="s">
        <v>116</v>
      </c>
    </row>
    <row r="173" spans="2:51" s="10" customFormat="1" ht="22.5" customHeight="1">
      <c r="B173" s="166"/>
      <c r="C173" s="167"/>
      <c r="D173" s="167"/>
      <c r="E173" s="168" t="s">
        <v>21</v>
      </c>
      <c r="F173" s="265" t="s">
        <v>235</v>
      </c>
      <c r="G173" s="266"/>
      <c r="H173" s="266"/>
      <c r="I173" s="266"/>
      <c r="J173" s="167"/>
      <c r="K173" s="169">
        <v>881</v>
      </c>
      <c r="L173" s="167"/>
      <c r="M173" s="167"/>
      <c r="N173" s="167"/>
      <c r="O173" s="167"/>
      <c r="P173" s="167"/>
      <c r="Q173" s="167"/>
      <c r="R173" s="170"/>
      <c r="T173" s="171"/>
      <c r="U173" s="167"/>
      <c r="V173" s="167"/>
      <c r="W173" s="167"/>
      <c r="X173" s="167"/>
      <c r="Y173" s="167"/>
      <c r="Z173" s="167"/>
      <c r="AA173" s="172"/>
      <c r="AT173" s="173" t="s">
        <v>182</v>
      </c>
      <c r="AU173" s="173" t="s">
        <v>116</v>
      </c>
      <c r="AV173" s="10" t="s">
        <v>116</v>
      </c>
      <c r="AW173" s="10" t="s">
        <v>38</v>
      </c>
      <c r="AX173" s="10" t="s">
        <v>23</v>
      </c>
      <c r="AY173" s="173" t="s">
        <v>169</v>
      </c>
    </row>
    <row r="174" spans="2:65" s="1" customFormat="1" ht="31.5" customHeight="1">
      <c r="B174" s="129"/>
      <c r="C174" s="159" t="s">
        <v>247</v>
      </c>
      <c r="D174" s="159" t="s">
        <v>170</v>
      </c>
      <c r="E174" s="160" t="s">
        <v>248</v>
      </c>
      <c r="F174" s="260" t="s">
        <v>249</v>
      </c>
      <c r="G174" s="261"/>
      <c r="H174" s="261"/>
      <c r="I174" s="261"/>
      <c r="J174" s="161" t="s">
        <v>173</v>
      </c>
      <c r="K174" s="162">
        <v>881</v>
      </c>
      <c r="L174" s="262">
        <v>0</v>
      </c>
      <c r="M174" s="261"/>
      <c r="N174" s="263">
        <f>ROUND(L174*K174,2)</f>
        <v>0</v>
      </c>
      <c r="O174" s="261"/>
      <c r="P174" s="261"/>
      <c r="Q174" s="261"/>
      <c r="R174" s="131"/>
      <c r="T174" s="163" t="s">
        <v>21</v>
      </c>
      <c r="U174" s="42" t="s">
        <v>47</v>
      </c>
      <c r="V174" s="34"/>
      <c r="W174" s="164">
        <f>V174*K174</f>
        <v>0</v>
      </c>
      <c r="X174" s="164">
        <v>0.00061</v>
      </c>
      <c r="Y174" s="164">
        <f>X174*K174</f>
        <v>0.5374099999999999</v>
      </c>
      <c r="Z174" s="164">
        <v>0</v>
      </c>
      <c r="AA174" s="165">
        <f>Z174*K174</f>
        <v>0</v>
      </c>
      <c r="AR174" s="16" t="s">
        <v>174</v>
      </c>
      <c r="AT174" s="16" t="s">
        <v>170</v>
      </c>
      <c r="AU174" s="16" t="s">
        <v>116</v>
      </c>
      <c r="AY174" s="16" t="s">
        <v>169</v>
      </c>
      <c r="BE174" s="104">
        <f>IF(U174="základní",N174,0)</f>
        <v>0</v>
      </c>
      <c r="BF174" s="104">
        <f>IF(U174="snížená",N174,0)</f>
        <v>0</v>
      </c>
      <c r="BG174" s="104">
        <f>IF(U174="zákl. přenesená",N174,0)</f>
        <v>0</v>
      </c>
      <c r="BH174" s="104">
        <f>IF(U174="sníž. přenesená",N174,0)</f>
        <v>0</v>
      </c>
      <c r="BI174" s="104">
        <f>IF(U174="nulová",N174,0)</f>
        <v>0</v>
      </c>
      <c r="BJ174" s="16" t="s">
        <v>23</v>
      </c>
      <c r="BK174" s="104">
        <f>ROUND(L174*K174,2)</f>
        <v>0</v>
      </c>
      <c r="BL174" s="16" t="s">
        <v>174</v>
      </c>
      <c r="BM174" s="16" t="s">
        <v>250</v>
      </c>
    </row>
    <row r="175" spans="2:47" s="1" customFormat="1" ht="22.5" customHeight="1">
      <c r="B175" s="33"/>
      <c r="C175" s="34"/>
      <c r="D175" s="34"/>
      <c r="E175" s="34"/>
      <c r="F175" s="264" t="s">
        <v>176</v>
      </c>
      <c r="G175" s="220"/>
      <c r="H175" s="220"/>
      <c r="I175" s="220"/>
      <c r="J175" s="34"/>
      <c r="K175" s="34"/>
      <c r="L175" s="34"/>
      <c r="M175" s="34"/>
      <c r="N175" s="34"/>
      <c r="O175" s="34"/>
      <c r="P175" s="34"/>
      <c r="Q175" s="34"/>
      <c r="R175" s="35"/>
      <c r="T175" s="72"/>
      <c r="U175" s="34"/>
      <c r="V175" s="34"/>
      <c r="W175" s="34"/>
      <c r="X175" s="34"/>
      <c r="Y175" s="34"/>
      <c r="Z175" s="34"/>
      <c r="AA175" s="73"/>
      <c r="AT175" s="16" t="s">
        <v>177</v>
      </c>
      <c r="AU175" s="16" t="s">
        <v>116</v>
      </c>
    </row>
    <row r="176" spans="2:51" s="10" customFormat="1" ht="22.5" customHeight="1">
      <c r="B176" s="166"/>
      <c r="C176" s="167"/>
      <c r="D176" s="167"/>
      <c r="E176" s="168" t="s">
        <v>21</v>
      </c>
      <c r="F176" s="265" t="s">
        <v>235</v>
      </c>
      <c r="G176" s="266"/>
      <c r="H176" s="266"/>
      <c r="I176" s="266"/>
      <c r="J176" s="167"/>
      <c r="K176" s="169">
        <v>881</v>
      </c>
      <c r="L176" s="167"/>
      <c r="M176" s="167"/>
      <c r="N176" s="167"/>
      <c r="O176" s="167"/>
      <c r="P176" s="167"/>
      <c r="Q176" s="167"/>
      <c r="R176" s="170"/>
      <c r="T176" s="171"/>
      <c r="U176" s="167"/>
      <c r="V176" s="167"/>
      <c r="W176" s="167"/>
      <c r="X176" s="167"/>
      <c r="Y176" s="167"/>
      <c r="Z176" s="167"/>
      <c r="AA176" s="172"/>
      <c r="AT176" s="173" t="s">
        <v>182</v>
      </c>
      <c r="AU176" s="173" t="s">
        <v>116</v>
      </c>
      <c r="AV176" s="10" t="s">
        <v>116</v>
      </c>
      <c r="AW176" s="10" t="s">
        <v>38</v>
      </c>
      <c r="AX176" s="10" t="s">
        <v>23</v>
      </c>
      <c r="AY176" s="173" t="s">
        <v>169</v>
      </c>
    </row>
    <row r="177" spans="2:65" s="1" customFormat="1" ht="31.5" customHeight="1">
      <c r="B177" s="129"/>
      <c r="C177" s="159" t="s">
        <v>251</v>
      </c>
      <c r="D177" s="159" t="s">
        <v>170</v>
      </c>
      <c r="E177" s="160" t="s">
        <v>252</v>
      </c>
      <c r="F177" s="260" t="s">
        <v>253</v>
      </c>
      <c r="G177" s="261"/>
      <c r="H177" s="261"/>
      <c r="I177" s="261"/>
      <c r="J177" s="161" t="s">
        <v>173</v>
      </c>
      <c r="K177" s="162">
        <v>421</v>
      </c>
      <c r="L177" s="262">
        <v>0</v>
      </c>
      <c r="M177" s="261"/>
      <c r="N177" s="263">
        <f>ROUND(L177*K177,2)</f>
        <v>0</v>
      </c>
      <c r="O177" s="261"/>
      <c r="P177" s="261"/>
      <c r="Q177" s="261"/>
      <c r="R177" s="131"/>
      <c r="T177" s="163" t="s">
        <v>21</v>
      </c>
      <c r="U177" s="42" t="s">
        <v>47</v>
      </c>
      <c r="V177" s="34"/>
      <c r="W177" s="164">
        <f>V177*K177</f>
        <v>0</v>
      </c>
      <c r="X177" s="164">
        <v>0</v>
      </c>
      <c r="Y177" s="164">
        <f>X177*K177</f>
        <v>0</v>
      </c>
      <c r="Z177" s="164">
        <v>0</v>
      </c>
      <c r="AA177" s="165">
        <f>Z177*K177</f>
        <v>0</v>
      </c>
      <c r="AR177" s="16" t="s">
        <v>174</v>
      </c>
      <c r="AT177" s="16" t="s">
        <v>170</v>
      </c>
      <c r="AU177" s="16" t="s">
        <v>116</v>
      </c>
      <c r="AY177" s="16" t="s">
        <v>169</v>
      </c>
      <c r="BE177" s="104">
        <f>IF(U177="základní",N177,0)</f>
        <v>0</v>
      </c>
      <c r="BF177" s="104">
        <f>IF(U177="snížená",N177,0)</f>
        <v>0</v>
      </c>
      <c r="BG177" s="104">
        <f>IF(U177="zákl. přenesená",N177,0)</f>
        <v>0</v>
      </c>
      <c r="BH177" s="104">
        <f>IF(U177="sníž. přenesená",N177,0)</f>
        <v>0</v>
      </c>
      <c r="BI177" s="104">
        <f>IF(U177="nulová",N177,0)</f>
        <v>0</v>
      </c>
      <c r="BJ177" s="16" t="s">
        <v>23</v>
      </c>
      <c r="BK177" s="104">
        <f>ROUND(L177*K177,2)</f>
        <v>0</v>
      </c>
      <c r="BL177" s="16" t="s">
        <v>174</v>
      </c>
      <c r="BM177" s="16" t="s">
        <v>254</v>
      </c>
    </row>
    <row r="178" spans="2:47" s="1" customFormat="1" ht="22.5" customHeight="1">
      <c r="B178" s="33"/>
      <c r="C178" s="34"/>
      <c r="D178" s="34"/>
      <c r="E178" s="34"/>
      <c r="F178" s="264" t="s">
        <v>176</v>
      </c>
      <c r="G178" s="220"/>
      <c r="H178" s="220"/>
      <c r="I178" s="220"/>
      <c r="J178" s="34"/>
      <c r="K178" s="34"/>
      <c r="L178" s="34"/>
      <c r="M178" s="34"/>
      <c r="N178" s="34"/>
      <c r="O178" s="34"/>
      <c r="P178" s="34"/>
      <c r="Q178" s="34"/>
      <c r="R178" s="35"/>
      <c r="T178" s="72"/>
      <c r="U178" s="34"/>
      <c r="V178" s="34"/>
      <c r="W178" s="34"/>
      <c r="X178" s="34"/>
      <c r="Y178" s="34"/>
      <c r="Z178" s="34"/>
      <c r="AA178" s="73"/>
      <c r="AT178" s="16" t="s">
        <v>177</v>
      </c>
      <c r="AU178" s="16" t="s">
        <v>116</v>
      </c>
    </row>
    <row r="179" spans="2:51" s="10" customFormat="1" ht="22.5" customHeight="1">
      <c r="B179" s="166"/>
      <c r="C179" s="167"/>
      <c r="D179" s="167"/>
      <c r="E179" s="168" t="s">
        <v>21</v>
      </c>
      <c r="F179" s="265" t="s">
        <v>255</v>
      </c>
      <c r="G179" s="266"/>
      <c r="H179" s="266"/>
      <c r="I179" s="266"/>
      <c r="J179" s="167"/>
      <c r="K179" s="169">
        <v>421</v>
      </c>
      <c r="L179" s="167"/>
      <c r="M179" s="167"/>
      <c r="N179" s="167"/>
      <c r="O179" s="167"/>
      <c r="P179" s="167"/>
      <c r="Q179" s="167"/>
      <c r="R179" s="170"/>
      <c r="T179" s="171"/>
      <c r="U179" s="167"/>
      <c r="V179" s="167"/>
      <c r="W179" s="167"/>
      <c r="X179" s="167"/>
      <c r="Y179" s="167"/>
      <c r="Z179" s="167"/>
      <c r="AA179" s="172"/>
      <c r="AT179" s="173" t="s">
        <v>182</v>
      </c>
      <c r="AU179" s="173" t="s">
        <v>116</v>
      </c>
      <c r="AV179" s="10" t="s">
        <v>116</v>
      </c>
      <c r="AW179" s="10" t="s">
        <v>38</v>
      </c>
      <c r="AX179" s="10" t="s">
        <v>23</v>
      </c>
      <c r="AY179" s="173" t="s">
        <v>169</v>
      </c>
    </row>
    <row r="180" spans="2:65" s="1" customFormat="1" ht="44.25" customHeight="1">
      <c r="B180" s="129"/>
      <c r="C180" s="159" t="s">
        <v>256</v>
      </c>
      <c r="D180" s="159" t="s">
        <v>170</v>
      </c>
      <c r="E180" s="160" t="s">
        <v>257</v>
      </c>
      <c r="F180" s="260" t="s">
        <v>258</v>
      </c>
      <c r="G180" s="261"/>
      <c r="H180" s="261"/>
      <c r="I180" s="261"/>
      <c r="J180" s="161" t="s">
        <v>173</v>
      </c>
      <c r="K180" s="162">
        <v>421</v>
      </c>
      <c r="L180" s="262">
        <v>0</v>
      </c>
      <c r="M180" s="261"/>
      <c r="N180" s="263">
        <f>ROUND(L180*K180,2)</f>
        <v>0</v>
      </c>
      <c r="O180" s="261"/>
      <c r="P180" s="261"/>
      <c r="Q180" s="261"/>
      <c r="R180" s="131"/>
      <c r="T180" s="163" t="s">
        <v>21</v>
      </c>
      <c r="U180" s="42" t="s">
        <v>47</v>
      </c>
      <c r="V180" s="34"/>
      <c r="W180" s="164">
        <f>V180*K180</f>
        <v>0</v>
      </c>
      <c r="X180" s="164">
        <v>0</v>
      </c>
      <c r="Y180" s="164">
        <f>X180*K180</f>
        <v>0</v>
      </c>
      <c r="Z180" s="164">
        <v>0</v>
      </c>
      <c r="AA180" s="165">
        <f>Z180*K180</f>
        <v>0</v>
      </c>
      <c r="AR180" s="16" t="s">
        <v>174</v>
      </c>
      <c r="AT180" s="16" t="s">
        <v>170</v>
      </c>
      <c r="AU180" s="16" t="s">
        <v>116</v>
      </c>
      <c r="AY180" s="16" t="s">
        <v>169</v>
      </c>
      <c r="BE180" s="104">
        <f>IF(U180="základní",N180,0)</f>
        <v>0</v>
      </c>
      <c r="BF180" s="104">
        <f>IF(U180="snížená",N180,0)</f>
        <v>0</v>
      </c>
      <c r="BG180" s="104">
        <f>IF(U180="zákl. přenesená",N180,0)</f>
        <v>0</v>
      </c>
      <c r="BH180" s="104">
        <f>IF(U180="sníž. přenesená",N180,0)</f>
        <v>0</v>
      </c>
      <c r="BI180" s="104">
        <f>IF(U180="nulová",N180,0)</f>
        <v>0</v>
      </c>
      <c r="BJ180" s="16" t="s">
        <v>23</v>
      </c>
      <c r="BK180" s="104">
        <f>ROUND(L180*K180,2)</f>
        <v>0</v>
      </c>
      <c r="BL180" s="16" t="s">
        <v>174</v>
      </c>
      <c r="BM180" s="16" t="s">
        <v>259</v>
      </c>
    </row>
    <row r="181" spans="2:47" s="1" customFormat="1" ht="22.5" customHeight="1">
      <c r="B181" s="33"/>
      <c r="C181" s="34"/>
      <c r="D181" s="34"/>
      <c r="E181" s="34"/>
      <c r="F181" s="264" t="s">
        <v>176</v>
      </c>
      <c r="G181" s="220"/>
      <c r="H181" s="220"/>
      <c r="I181" s="220"/>
      <c r="J181" s="34"/>
      <c r="K181" s="34"/>
      <c r="L181" s="34"/>
      <c r="M181" s="34"/>
      <c r="N181" s="34"/>
      <c r="O181" s="34"/>
      <c r="P181" s="34"/>
      <c r="Q181" s="34"/>
      <c r="R181" s="35"/>
      <c r="T181" s="72"/>
      <c r="U181" s="34"/>
      <c r="V181" s="34"/>
      <c r="W181" s="34"/>
      <c r="X181" s="34"/>
      <c r="Y181" s="34"/>
      <c r="Z181" s="34"/>
      <c r="AA181" s="73"/>
      <c r="AT181" s="16" t="s">
        <v>177</v>
      </c>
      <c r="AU181" s="16" t="s">
        <v>116</v>
      </c>
    </row>
    <row r="182" spans="2:51" s="10" customFormat="1" ht="22.5" customHeight="1">
      <c r="B182" s="166"/>
      <c r="C182" s="167"/>
      <c r="D182" s="167"/>
      <c r="E182" s="168" t="s">
        <v>21</v>
      </c>
      <c r="F182" s="265" t="s">
        <v>260</v>
      </c>
      <c r="G182" s="266"/>
      <c r="H182" s="266"/>
      <c r="I182" s="266"/>
      <c r="J182" s="167"/>
      <c r="K182" s="169">
        <v>421</v>
      </c>
      <c r="L182" s="167"/>
      <c r="M182" s="167"/>
      <c r="N182" s="167"/>
      <c r="O182" s="167"/>
      <c r="P182" s="167"/>
      <c r="Q182" s="167"/>
      <c r="R182" s="170"/>
      <c r="T182" s="171"/>
      <c r="U182" s="167"/>
      <c r="V182" s="167"/>
      <c r="W182" s="167"/>
      <c r="X182" s="167"/>
      <c r="Y182" s="167"/>
      <c r="Z182" s="167"/>
      <c r="AA182" s="172"/>
      <c r="AT182" s="173" t="s">
        <v>182</v>
      </c>
      <c r="AU182" s="173" t="s">
        <v>116</v>
      </c>
      <c r="AV182" s="10" t="s">
        <v>116</v>
      </c>
      <c r="AW182" s="10" t="s">
        <v>38</v>
      </c>
      <c r="AX182" s="10" t="s">
        <v>23</v>
      </c>
      <c r="AY182" s="173" t="s">
        <v>169</v>
      </c>
    </row>
    <row r="183" spans="2:65" s="1" customFormat="1" ht="31.5" customHeight="1">
      <c r="B183" s="129"/>
      <c r="C183" s="159" t="s">
        <v>8</v>
      </c>
      <c r="D183" s="159" t="s">
        <v>170</v>
      </c>
      <c r="E183" s="160" t="s">
        <v>261</v>
      </c>
      <c r="F183" s="260" t="s">
        <v>262</v>
      </c>
      <c r="G183" s="261"/>
      <c r="H183" s="261"/>
      <c r="I183" s="261"/>
      <c r="J183" s="161" t="s">
        <v>173</v>
      </c>
      <c r="K183" s="162">
        <v>8.4</v>
      </c>
      <c r="L183" s="262">
        <v>0</v>
      </c>
      <c r="M183" s="261"/>
      <c r="N183" s="263">
        <f>ROUND(L183*K183,2)</f>
        <v>0</v>
      </c>
      <c r="O183" s="261"/>
      <c r="P183" s="261"/>
      <c r="Q183" s="261"/>
      <c r="R183" s="131"/>
      <c r="T183" s="163" t="s">
        <v>21</v>
      </c>
      <c r="U183" s="42" t="s">
        <v>47</v>
      </c>
      <c r="V183" s="34"/>
      <c r="W183" s="164">
        <f>V183*K183</f>
        <v>0</v>
      </c>
      <c r="X183" s="164">
        <v>0.19536</v>
      </c>
      <c r="Y183" s="164">
        <f>X183*K183</f>
        <v>1.641024</v>
      </c>
      <c r="Z183" s="164">
        <v>0</v>
      </c>
      <c r="AA183" s="165">
        <f>Z183*K183</f>
        <v>0</v>
      </c>
      <c r="AR183" s="16" t="s">
        <v>174</v>
      </c>
      <c r="AT183" s="16" t="s">
        <v>170</v>
      </c>
      <c r="AU183" s="16" t="s">
        <v>116</v>
      </c>
      <c r="AY183" s="16" t="s">
        <v>169</v>
      </c>
      <c r="BE183" s="104">
        <f>IF(U183="základní",N183,0)</f>
        <v>0</v>
      </c>
      <c r="BF183" s="104">
        <f>IF(U183="snížená",N183,0)</f>
        <v>0</v>
      </c>
      <c r="BG183" s="104">
        <f>IF(U183="zákl. přenesená",N183,0)</f>
        <v>0</v>
      </c>
      <c r="BH183" s="104">
        <f>IF(U183="sníž. přenesená",N183,0)</f>
        <v>0</v>
      </c>
      <c r="BI183" s="104">
        <f>IF(U183="nulová",N183,0)</f>
        <v>0</v>
      </c>
      <c r="BJ183" s="16" t="s">
        <v>23</v>
      </c>
      <c r="BK183" s="104">
        <f>ROUND(L183*K183,2)</f>
        <v>0</v>
      </c>
      <c r="BL183" s="16" t="s">
        <v>174</v>
      </c>
      <c r="BM183" s="16" t="s">
        <v>263</v>
      </c>
    </row>
    <row r="184" spans="2:47" s="1" customFormat="1" ht="22.5" customHeight="1">
      <c r="B184" s="33"/>
      <c r="C184" s="34"/>
      <c r="D184" s="34"/>
      <c r="E184" s="34"/>
      <c r="F184" s="264" t="s">
        <v>176</v>
      </c>
      <c r="G184" s="220"/>
      <c r="H184" s="220"/>
      <c r="I184" s="220"/>
      <c r="J184" s="34"/>
      <c r="K184" s="34"/>
      <c r="L184" s="34"/>
      <c r="M184" s="34"/>
      <c r="N184" s="34"/>
      <c r="O184" s="34"/>
      <c r="P184" s="34"/>
      <c r="Q184" s="34"/>
      <c r="R184" s="35"/>
      <c r="T184" s="72"/>
      <c r="U184" s="34"/>
      <c r="V184" s="34"/>
      <c r="W184" s="34"/>
      <c r="X184" s="34"/>
      <c r="Y184" s="34"/>
      <c r="Z184" s="34"/>
      <c r="AA184" s="73"/>
      <c r="AT184" s="16" t="s">
        <v>177</v>
      </c>
      <c r="AU184" s="16" t="s">
        <v>116</v>
      </c>
    </row>
    <row r="185" spans="2:51" s="10" customFormat="1" ht="22.5" customHeight="1">
      <c r="B185" s="166"/>
      <c r="C185" s="167"/>
      <c r="D185" s="167"/>
      <c r="E185" s="168" t="s">
        <v>21</v>
      </c>
      <c r="F185" s="265" t="s">
        <v>264</v>
      </c>
      <c r="G185" s="266"/>
      <c r="H185" s="266"/>
      <c r="I185" s="266"/>
      <c r="J185" s="167"/>
      <c r="K185" s="169">
        <v>8.4</v>
      </c>
      <c r="L185" s="167"/>
      <c r="M185" s="167"/>
      <c r="N185" s="167"/>
      <c r="O185" s="167"/>
      <c r="P185" s="167"/>
      <c r="Q185" s="167"/>
      <c r="R185" s="170"/>
      <c r="T185" s="171"/>
      <c r="U185" s="167"/>
      <c r="V185" s="167"/>
      <c r="W185" s="167"/>
      <c r="X185" s="167"/>
      <c r="Y185" s="167"/>
      <c r="Z185" s="167"/>
      <c r="AA185" s="172"/>
      <c r="AT185" s="173" t="s">
        <v>182</v>
      </c>
      <c r="AU185" s="173" t="s">
        <v>116</v>
      </c>
      <c r="AV185" s="10" t="s">
        <v>116</v>
      </c>
      <c r="AW185" s="10" t="s">
        <v>38</v>
      </c>
      <c r="AX185" s="10" t="s">
        <v>23</v>
      </c>
      <c r="AY185" s="173" t="s">
        <v>169</v>
      </c>
    </row>
    <row r="186" spans="2:65" s="1" customFormat="1" ht="22.5" customHeight="1">
      <c r="B186" s="129"/>
      <c r="C186" s="174" t="s">
        <v>265</v>
      </c>
      <c r="D186" s="174" t="s">
        <v>266</v>
      </c>
      <c r="E186" s="175" t="s">
        <v>267</v>
      </c>
      <c r="F186" s="268" t="s">
        <v>268</v>
      </c>
      <c r="G186" s="269"/>
      <c r="H186" s="269"/>
      <c r="I186" s="269"/>
      <c r="J186" s="176" t="s">
        <v>269</v>
      </c>
      <c r="K186" s="177">
        <v>1.68</v>
      </c>
      <c r="L186" s="270">
        <v>0</v>
      </c>
      <c r="M186" s="269"/>
      <c r="N186" s="271">
        <f>ROUND(L186*K186,2)</f>
        <v>0</v>
      </c>
      <c r="O186" s="261"/>
      <c r="P186" s="261"/>
      <c r="Q186" s="261"/>
      <c r="R186" s="131"/>
      <c r="T186" s="163" t="s">
        <v>21</v>
      </c>
      <c r="U186" s="42" t="s">
        <v>47</v>
      </c>
      <c r="V186" s="34"/>
      <c r="W186" s="164">
        <f>V186*K186</f>
        <v>0</v>
      </c>
      <c r="X186" s="164">
        <v>1</v>
      </c>
      <c r="Y186" s="164">
        <f>X186*K186</f>
        <v>1.68</v>
      </c>
      <c r="Z186" s="164">
        <v>0</v>
      </c>
      <c r="AA186" s="165">
        <f>Z186*K186</f>
        <v>0</v>
      </c>
      <c r="AR186" s="16" t="s">
        <v>206</v>
      </c>
      <c r="AT186" s="16" t="s">
        <v>266</v>
      </c>
      <c r="AU186" s="16" t="s">
        <v>116</v>
      </c>
      <c r="AY186" s="16" t="s">
        <v>169</v>
      </c>
      <c r="BE186" s="104">
        <f>IF(U186="základní",N186,0)</f>
        <v>0</v>
      </c>
      <c r="BF186" s="104">
        <f>IF(U186="snížená",N186,0)</f>
        <v>0</v>
      </c>
      <c r="BG186" s="104">
        <f>IF(U186="zákl. přenesená",N186,0)</f>
        <v>0</v>
      </c>
      <c r="BH186" s="104">
        <f>IF(U186="sníž. přenesená",N186,0)</f>
        <v>0</v>
      </c>
      <c r="BI186" s="104">
        <f>IF(U186="nulová",N186,0)</f>
        <v>0</v>
      </c>
      <c r="BJ186" s="16" t="s">
        <v>23</v>
      </c>
      <c r="BK186" s="104">
        <f>ROUND(L186*K186,2)</f>
        <v>0</v>
      </c>
      <c r="BL186" s="16" t="s">
        <v>174</v>
      </c>
      <c r="BM186" s="16" t="s">
        <v>270</v>
      </c>
    </row>
    <row r="187" spans="2:47" s="1" customFormat="1" ht="22.5" customHeight="1">
      <c r="B187" s="33"/>
      <c r="C187" s="34"/>
      <c r="D187" s="34"/>
      <c r="E187" s="34"/>
      <c r="F187" s="264" t="s">
        <v>271</v>
      </c>
      <c r="G187" s="220"/>
      <c r="H187" s="220"/>
      <c r="I187" s="220"/>
      <c r="J187" s="34"/>
      <c r="K187" s="34"/>
      <c r="L187" s="34"/>
      <c r="M187" s="34"/>
      <c r="N187" s="34"/>
      <c r="O187" s="34"/>
      <c r="P187" s="34"/>
      <c r="Q187" s="34"/>
      <c r="R187" s="35"/>
      <c r="T187" s="72"/>
      <c r="U187" s="34"/>
      <c r="V187" s="34"/>
      <c r="W187" s="34"/>
      <c r="X187" s="34"/>
      <c r="Y187" s="34"/>
      <c r="Z187" s="34"/>
      <c r="AA187" s="73"/>
      <c r="AT187" s="16" t="s">
        <v>177</v>
      </c>
      <c r="AU187" s="16" t="s">
        <v>116</v>
      </c>
    </row>
    <row r="188" spans="2:65" s="1" customFormat="1" ht="22.5" customHeight="1">
      <c r="B188" s="129"/>
      <c r="C188" s="159" t="s">
        <v>272</v>
      </c>
      <c r="D188" s="159" t="s">
        <v>170</v>
      </c>
      <c r="E188" s="160" t="s">
        <v>273</v>
      </c>
      <c r="F188" s="260" t="s">
        <v>274</v>
      </c>
      <c r="G188" s="261"/>
      <c r="H188" s="261"/>
      <c r="I188" s="261"/>
      <c r="J188" s="161" t="s">
        <v>173</v>
      </c>
      <c r="K188" s="162">
        <v>90</v>
      </c>
      <c r="L188" s="262">
        <v>0</v>
      </c>
      <c r="M188" s="261"/>
      <c r="N188" s="263">
        <f>ROUND(L188*K188,2)</f>
        <v>0</v>
      </c>
      <c r="O188" s="261"/>
      <c r="P188" s="261"/>
      <c r="Q188" s="261"/>
      <c r="R188" s="131"/>
      <c r="T188" s="163" t="s">
        <v>21</v>
      </c>
      <c r="U188" s="42" t="s">
        <v>47</v>
      </c>
      <c r="V188" s="34"/>
      <c r="W188" s="164">
        <f>V188*K188</f>
        <v>0</v>
      </c>
      <c r="X188" s="164">
        <v>0.86966</v>
      </c>
      <c r="Y188" s="164">
        <f>X188*K188</f>
        <v>78.2694</v>
      </c>
      <c r="Z188" s="164">
        <v>0</v>
      </c>
      <c r="AA188" s="165">
        <f>Z188*K188</f>
        <v>0</v>
      </c>
      <c r="AR188" s="16" t="s">
        <v>239</v>
      </c>
      <c r="AT188" s="16" t="s">
        <v>170</v>
      </c>
      <c r="AU188" s="16" t="s">
        <v>116</v>
      </c>
      <c r="AY188" s="16" t="s">
        <v>169</v>
      </c>
      <c r="BE188" s="104">
        <f>IF(U188="základní",N188,0)</f>
        <v>0</v>
      </c>
      <c r="BF188" s="104">
        <f>IF(U188="snížená",N188,0)</f>
        <v>0</v>
      </c>
      <c r="BG188" s="104">
        <f>IF(U188="zákl. přenesená",N188,0)</f>
        <v>0</v>
      </c>
      <c r="BH188" s="104">
        <f>IF(U188="sníž. přenesená",N188,0)</f>
        <v>0</v>
      </c>
      <c r="BI188" s="104">
        <f>IF(U188="nulová",N188,0)</f>
        <v>0</v>
      </c>
      <c r="BJ188" s="16" t="s">
        <v>23</v>
      </c>
      <c r="BK188" s="104">
        <f>ROUND(L188*K188,2)</f>
        <v>0</v>
      </c>
      <c r="BL188" s="16" t="s">
        <v>239</v>
      </c>
      <c r="BM188" s="16" t="s">
        <v>275</v>
      </c>
    </row>
    <row r="189" spans="2:51" s="10" customFormat="1" ht="22.5" customHeight="1">
      <c r="B189" s="166"/>
      <c r="C189" s="167"/>
      <c r="D189" s="167"/>
      <c r="E189" s="168" t="s">
        <v>21</v>
      </c>
      <c r="F189" s="267" t="s">
        <v>276</v>
      </c>
      <c r="G189" s="266"/>
      <c r="H189" s="266"/>
      <c r="I189" s="266"/>
      <c r="J189" s="167"/>
      <c r="K189" s="169">
        <v>90</v>
      </c>
      <c r="L189" s="167"/>
      <c r="M189" s="167"/>
      <c r="N189" s="167"/>
      <c r="O189" s="167"/>
      <c r="P189" s="167"/>
      <c r="Q189" s="167"/>
      <c r="R189" s="170"/>
      <c r="T189" s="171"/>
      <c r="U189" s="167"/>
      <c r="V189" s="167"/>
      <c r="W189" s="167"/>
      <c r="X189" s="167"/>
      <c r="Y189" s="167"/>
      <c r="Z189" s="167"/>
      <c r="AA189" s="172"/>
      <c r="AT189" s="173" t="s">
        <v>182</v>
      </c>
      <c r="AU189" s="173" t="s">
        <v>116</v>
      </c>
      <c r="AV189" s="10" t="s">
        <v>116</v>
      </c>
      <c r="AW189" s="10" t="s">
        <v>38</v>
      </c>
      <c r="AX189" s="10" t="s">
        <v>23</v>
      </c>
      <c r="AY189" s="173" t="s">
        <v>169</v>
      </c>
    </row>
    <row r="190" spans="2:63" s="9" customFormat="1" ht="29.25" customHeight="1">
      <c r="B190" s="148"/>
      <c r="C190" s="149"/>
      <c r="D190" s="158" t="s">
        <v>141</v>
      </c>
      <c r="E190" s="158"/>
      <c r="F190" s="158"/>
      <c r="G190" s="158"/>
      <c r="H190" s="158"/>
      <c r="I190" s="158"/>
      <c r="J190" s="158"/>
      <c r="K190" s="158"/>
      <c r="L190" s="158"/>
      <c r="M190" s="158"/>
      <c r="N190" s="278">
        <f>BK190</f>
        <v>0</v>
      </c>
      <c r="O190" s="279"/>
      <c r="P190" s="279"/>
      <c r="Q190" s="279"/>
      <c r="R190" s="151"/>
      <c r="T190" s="152"/>
      <c r="U190" s="149"/>
      <c r="V190" s="149"/>
      <c r="W190" s="153">
        <f>SUM(W191:W216)</f>
        <v>0</v>
      </c>
      <c r="X190" s="149"/>
      <c r="Y190" s="153">
        <f>SUM(Y191:Y216)</f>
        <v>50.752642500000015</v>
      </c>
      <c r="Z190" s="149"/>
      <c r="AA190" s="154">
        <f>SUM(AA191:AA216)</f>
        <v>16.236</v>
      </c>
      <c r="AR190" s="155" t="s">
        <v>23</v>
      </c>
      <c r="AT190" s="156" t="s">
        <v>81</v>
      </c>
      <c r="AU190" s="156" t="s">
        <v>23</v>
      </c>
      <c r="AY190" s="155" t="s">
        <v>169</v>
      </c>
      <c r="BK190" s="157">
        <f>SUM(BK191:BK216)</f>
        <v>0</v>
      </c>
    </row>
    <row r="191" spans="2:65" s="1" customFormat="1" ht="22.5" customHeight="1">
      <c r="B191" s="129"/>
      <c r="C191" s="159" t="s">
        <v>277</v>
      </c>
      <c r="D191" s="159" t="s">
        <v>170</v>
      </c>
      <c r="E191" s="160" t="s">
        <v>278</v>
      </c>
      <c r="F191" s="260" t="s">
        <v>279</v>
      </c>
      <c r="G191" s="261"/>
      <c r="H191" s="261"/>
      <c r="I191" s="261"/>
      <c r="J191" s="161" t="s">
        <v>280</v>
      </c>
      <c r="K191" s="162">
        <v>2</v>
      </c>
      <c r="L191" s="262">
        <v>0</v>
      </c>
      <c r="M191" s="261"/>
      <c r="N191" s="263">
        <f>ROUND(L191*K191,2)</f>
        <v>0</v>
      </c>
      <c r="O191" s="261"/>
      <c r="P191" s="261"/>
      <c r="Q191" s="261"/>
      <c r="R191" s="131"/>
      <c r="T191" s="163" t="s">
        <v>21</v>
      </c>
      <c r="U191" s="42" t="s">
        <v>47</v>
      </c>
      <c r="V191" s="34"/>
      <c r="W191" s="164">
        <f>V191*K191</f>
        <v>0</v>
      </c>
      <c r="X191" s="164">
        <v>0.00468</v>
      </c>
      <c r="Y191" s="164">
        <f>X191*K191</f>
        <v>0.00936</v>
      </c>
      <c r="Z191" s="164">
        <v>0</v>
      </c>
      <c r="AA191" s="165">
        <f>Z191*K191</f>
        <v>0</v>
      </c>
      <c r="AR191" s="16" t="s">
        <v>174</v>
      </c>
      <c r="AT191" s="16" t="s">
        <v>170</v>
      </c>
      <c r="AU191" s="16" t="s">
        <v>116</v>
      </c>
      <c r="AY191" s="16" t="s">
        <v>169</v>
      </c>
      <c r="BE191" s="104">
        <f>IF(U191="základní",N191,0)</f>
        <v>0</v>
      </c>
      <c r="BF191" s="104">
        <f>IF(U191="snížená",N191,0)</f>
        <v>0</v>
      </c>
      <c r="BG191" s="104">
        <f>IF(U191="zákl. přenesená",N191,0)</f>
        <v>0</v>
      </c>
      <c r="BH191" s="104">
        <f>IF(U191="sníž. přenesená",N191,0)</f>
        <v>0</v>
      </c>
      <c r="BI191" s="104">
        <f>IF(U191="nulová",N191,0)</f>
        <v>0</v>
      </c>
      <c r="BJ191" s="16" t="s">
        <v>23</v>
      </c>
      <c r="BK191" s="104">
        <f>ROUND(L191*K191,2)</f>
        <v>0</v>
      </c>
      <c r="BL191" s="16" t="s">
        <v>174</v>
      </c>
      <c r="BM191" s="16" t="s">
        <v>281</v>
      </c>
    </row>
    <row r="192" spans="2:65" s="1" customFormat="1" ht="22.5" customHeight="1">
      <c r="B192" s="129"/>
      <c r="C192" s="174" t="s">
        <v>282</v>
      </c>
      <c r="D192" s="174" t="s">
        <v>266</v>
      </c>
      <c r="E192" s="175" t="s">
        <v>283</v>
      </c>
      <c r="F192" s="268" t="s">
        <v>284</v>
      </c>
      <c r="G192" s="269"/>
      <c r="H192" s="269"/>
      <c r="I192" s="269"/>
      <c r="J192" s="176" t="s">
        <v>280</v>
      </c>
      <c r="K192" s="177">
        <v>2</v>
      </c>
      <c r="L192" s="270">
        <v>0</v>
      </c>
      <c r="M192" s="269"/>
      <c r="N192" s="271">
        <f>ROUND(L192*K192,2)</f>
        <v>0</v>
      </c>
      <c r="O192" s="261"/>
      <c r="P192" s="261"/>
      <c r="Q192" s="261"/>
      <c r="R192" s="131"/>
      <c r="T192" s="163" t="s">
        <v>21</v>
      </c>
      <c r="U192" s="42" t="s">
        <v>47</v>
      </c>
      <c r="V192" s="34"/>
      <c r="W192" s="164">
        <f>V192*K192</f>
        <v>0</v>
      </c>
      <c r="X192" s="164">
        <v>0.196</v>
      </c>
      <c r="Y192" s="164">
        <f>X192*K192</f>
        <v>0.392</v>
      </c>
      <c r="Z192" s="164">
        <v>0</v>
      </c>
      <c r="AA192" s="165">
        <f>Z192*K192</f>
        <v>0</v>
      </c>
      <c r="AR192" s="16" t="s">
        <v>206</v>
      </c>
      <c r="AT192" s="16" t="s">
        <v>266</v>
      </c>
      <c r="AU192" s="16" t="s">
        <v>116</v>
      </c>
      <c r="AY192" s="16" t="s">
        <v>169</v>
      </c>
      <c r="BE192" s="104">
        <f>IF(U192="základní",N192,0)</f>
        <v>0</v>
      </c>
      <c r="BF192" s="104">
        <f>IF(U192="snížená",N192,0)</f>
        <v>0</v>
      </c>
      <c r="BG192" s="104">
        <f>IF(U192="zákl. přenesená",N192,0)</f>
        <v>0</v>
      </c>
      <c r="BH192" s="104">
        <f>IF(U192="sníž. přenesená",N192,0)</f>
        <v>0</v>
      </c>
      <c r="BI192" s="104">
        <f>IF(U192="nulová",N192,0)</f>
        <v>0</v>
      </c>
      <c r="BJ192" s="16" t="s">
        <v>23</v>
      </c>
      <c r="BK192" s="104">
        <f>ROUND(L192*K192,2)</f>
        <v>0</v>
      </c>
      <c r="BL192" s="16" t="s">
        <v>174</v>
      </c>
      <c r="BM192" s="16" t="s">
        <v>285</v>
      </c>
    </row>
    <row r="193" spans="2:47" s="1" customFormat="1" ht="22.5" customHeight="1">
      <c r="B193" s="33"/>
      <c r="C193" s="34"/>
      <c r="D193" s="34"/>
      <c r="E193" s="34"/>
      <c r="F193" s="264" t="s">
        <v>286</v>
      </c>
      <c r="G193" s="220"/>
      <c r="H193" s="220"/>
      <c r="I193" s="220"/>
      <c r="J193" s="34"/>
      <c r="K193" s="34"/>
      <c r="L193" s="34"/>
      <c r="M193" s="34"/>
      <c r="N193" s="34"/>
      <c r="O193" s="34"/>
      <c r="P193" s="34"/>
      <c r="Q193" s="34"/>
      <c r="R193" s="35"/>
      <c r="T193" s="72"/>
      <c r="U193" s="34"/>
      <c r="V193" s="34"/>
      <c r="W193" s="34"/>
      <c r="X193" s="34"/>
      <c r="Y193" s="34"/>
      <c r="Z193" s="34"/>
      <c r="AA193" s="73"/>
      <c r="AT193" s="16" t="s">
        <v>177</v>
      </c>
      <c r="AU193" s="16" t="s">
        <v>116</v>
      </c>
    </row>
    <row r="194" spans="2:65" s="1" customFormat="1" ht="31.5" customHeight="1">
      <c r="B194" s="129"/>
      <c r="C194" s="159" t="s">
        <v>287</v>
      </c>
      <c r="D194" s="159" t="s">
        <v>170</v>
      </c>
      <c r="E194" s="160" t="s">
        <v>288</v>
      </c>
      <c r="F194" s="260" t="s">
        <v>289</v>
      </c>
      <c r="G194" s="261"/>
      <c r="H194" s="261"/>
      <c r="I194" s="261"/>
      <c r="J194" s="161" t="s">
        <v>280</v>
      </c>
      <c r="K194" s="162">
        <v>2</v>
      </c>
      <c r="L194" s="262">
        <v>0</v>
      </c>
      <c r="M194" s="261"/>
      <c r="N194" s="263">
        <f>ROUND(L194*K194,2)</f>
        <v>0</v>
      </c>
      <c r="O194" s="261"/>
      <c r="P194" s="261"/>
      <c r="Q194" s="261"/>
      <c r="R194" s="131"/>
      <c r="T194" s="163" t="s">
        <v>21</v>
      </c>
      <c r="U194" s="42" t="s">
        <v>47</v>
      </c>
      <c r="V194" s="34"/>
      <c r="W194" s="164">
        <f>V194*K194</f>
        <v>0</v>
      </c>
      <c r="X194" s="164">
        <v>0.00468</v>
      </c>
      <c r="Y194" s="164">
        <f>X194*K194</f>
        <v>0.00936</v>
      </c>
      <c r="Z194" s="164">
        <v>0</v>
      </c>
      <c r="AA194" s="165">
        <f>Z194*K194</f>
        <v>0</v>
      </c>
      <c r="AR194" s="16" t="s">
        <v>174</v>
      </c>
      <c r="AT194" s="16" t="s">
        <v>170</v>
      </c>
      <c r="AU194" s="16" t="s">
        <v>116</v>
      </c>
      <c r="AY194" s="16" t="s">
        <v>169</v>
      </c>
      <c r="BE194" s="104">
        <f>IF(U194="základní",N194,0)</f>
        <v>0</v>
      </c>
      <c r="BF194" s="104">
        <f>IF(U194="snížená",N194,0)</f>
        <v>0</v>
      </c>
      <c r="BG194" s="104">
        <f>IF(U194="zákl. přenesená",N194,0)</f>
        <v>0</v>
      </c>
      <c r="BH194" s="104">
        <f>IF(U194="sníž. přenesená",N194,0)</f>
        <v>0</v>
      </c>
      <c r="BI194" s="104">
        <f>IF(U194="nulová",N194,0)</f>
        <v>0</v>
      </c>
      <c r="BJ194" s="16" t="s">
        <v>23</v>
      </c>
      <c r="BK194" s="104">
        <f>ROUND(L194*K194,2)</f>
        <v>0</v>
      </c>
      <c r="BL194" s="16" t="s">
        <v>174</v>
      </c>
      <c r="BM194" s="16" t="s">
        <v>290</v>
      </c>
    </row>
    <row r="195" spans="2:65" s="1" customFormat="1" ht="44.25" customHeight="1">
      <c r="B195" s="129"/>
      <c r="C195" s="159" t="s">
        <v>291</v>
      </c>
      <c r="D195" s="159" t="s">
        <v>170</v>
      </c>
      <c r="E195" s="160" t="s">
        <v>292</v>
      </c>
      <c r="F195" s="260" t="s">
        <v>293</v>
      </c>
      <c r="G195" s="261"/>
      <c r="H195" s="261"/>
      <c r="I195" s="261"/>
      <c r="J195" s="161" t="s">
        <v>294</v>
      </c>
      <c r="K195" s="162">
        <v>65</v>
      </c>
      <c r="L195" s="262">
        <v>0</v>
      </c>
      <c r="M195" s="261"/>
      <c r="N195" s="263">
        <f>ROUND(L195*K195,2)</f>
        <v>0</v>
      </c>
      <c r="O195" s="261"/>
      <c r="P195" s="261"/>
      <c r="Q195" s="261"/>
      <c r="R195" s="131"/>
      <c r="T195" s="163" t="s">
        <v>21</v>
      </c>
      <c r="U195" s="42" t="s">
        <v>47</v>
      </c>
      <c r="V195" s="34"/>
      <c r="W195" s="164">
        <f>V195*K195</f>
        <v>0</v>
      </c>
      <c r="X195" s="164">
        <v>0.14321</v>
      </c>
      <c r="Y195" s="164">
        <f>X195*K195</f>
        <v>9.30865</v>
      </c>
      <c r="Z195" s="164">
        <v>0</v>
      </c>
      <c r="AA195" s="165">
        <f>Z195*K195</f>
        <v>0</v>
      </c>
      <c r="AR195" s="16" t="s">
        <v>174</v>
      </c>
      <c r="AT195" s="16" t="s">
        <v>170</v>
      </c>
      <c r="AU195" s="16" t="s">
        <v>116</v>
      </c>
      <c r="AY195" s="16" t="s">
        <v>169</v>
      </c>
      <c r="BE195" s="104">
        <f>IF(U195="základní",N195,0)</f>
        <v>0</v>
      </c>
      <c r="BF195" s="104">
        <f>IF(U195="snížená",N195,0)</f>
        <v>0</v>
      </c>
      <c r="BG195" s="104">
        <f>IF(U195="zákl. přenesená",N195,0)</f>
        <v>0</v>
      </c>
      <c r="BH195" s="104">
        <f>IF(U195="sníž. přenesená",N195,0)</f>
        <v>0</v>
      </c>
      <c r="BI195" s="104">
        <f>IF(U195="nulová",N195,0)</f>
        <v>0</v>
      </c>
      <c r="BJ195" s="16" t="s">
        <v>23</v>
      </c>
      <c r="BK195" s="104">
        <f>ROUND(L195*K195,2)</f>
        <v>0</v>
      </c>
      <c r="BL195" s="16" t="s">
        <v>174</v>
      </c>
      <c r="BM195" s="16" t="s">
        <v>295</v>
      </c>
    </row>
    <row r="196" spans="2:51" s="10" customFormat="1" ht="22.5" customHeight="1">
      <c r="B196" s="166"/>
      <c r="C196" s="167"/>
      <c r="D196" s="167"/>
      <c r="E196" s="168" t="s">
        <v>21</v>
      </c>
      <c r="F196" s="267" t="s">
        <v>296</v>
      </c>
      <c r="G196" s="266"/>
      <c r="H196" s="266"/>
      <c r="I196" s="266"/>
      <c r="J196" s="167"/>
      <c r="K196" s="169">
        <v>65</v>
      </c>
      <c r="L196" s="167"/>
      <c r="M196" s="167"/>
      <c r="N196" s="167"/>
      <c r="O196" s="167"/>
      <c r="P196" s="167"/>
      <c r="Q196" s="167"/>
      <c r="R196" s="170"/>
      <c r="T196" s="171"/>
      <c r="U196" s="167"/>
      <c r="V196" s="167"/>
      <c r="W196" s="167"/>
      <c r="X196" s="167"/>
      <c r="Y196" s="167"/>
      <c r="Z196" s="167"/>
      <c r="AA196" s="172"/>
      <c r="AT196" s="173" t="s">
        <v>182</v>
      </c>
      <c r="AU196" s="173" t="s">
        <v>116</v>
      </c>
      <c r="AV196" s="10" t="s">
        <v>116</v>
      </c>
      <c r="AW196" s="10" t="s">
        <v>38</v>
      </c>
      <c r="AX196" s="10" t="s">
        <v>23</v>
      </c>
      <c r="AY196" s="173" t="s">
        <v>169</v>
      </c>
    </row>
    <row r="197" spans="2:65" s="1" customFormat="1" ht="31.5" customHeight="1">
      <c r="B197" s="129"/>
      <c r="C197" s="174" t="s">
        <v>297</v>
      </c>
      <c r="D197" s="174" t="s">
        <v>266</v>
      </c>
      <c r="E197" s="175" t="s">
        <v>298</v>
      </c>
      <c r="F197" s="268" t="s">
        <v>299</v>
      </c>
      <c r="G197" s="269"/>
      <c r="H197" s="269"/>
      <c r="I197" s="269"/>
      <c r="J197" s="176" t="s">
        <v>280</v>
      </c>
      <c r="K197" s="177">
        <v>68.25</v>
      </c>
      <c r="L197" s="270">
        <v>0</v>
      </c>
      <c r="M197" s="269"/>
      <c r="N197" s="271">
        <f>ROUND(L197*K197,2)</f>
        <v>0</v>
      </c>
      <c r="O197" s="261"/>
      <c r="P197" s="261"/>
      <c r="Q197" s="261"/>
      <c r="R197" s="131"/>
      <c r="T197" s="163" t="s">
        <v>21</v>
      </c>
      <c r="U197" s="42" t="s">
        <v>47</v>
      </c>
      <c r="V197" s="34"/>
      <c r="W197" s="164">
        <f>V197*K197</f>
        <v>0</v>
      </c>
      <c r="X197" s="164">
        <v>0.0206</v>
      </c>
      <c r="Y197" s="164">
        <f>X197*K197</f>
        <v>1.40595</v>
      </c>
      <c r="Z197" s="164">
        <v>0</v>
      </c>
      <c r="AA197" s="165">
        <f>Z197*K197</f>
        <v>0</v>
      </c>
      <c r="AR197" s="16" t="s">
        <v>206</v>
      </c>
      <c r="AT197" s="16" t="s">
        <v>266</v>
      </c>
      <c r="AU197" s="16" t="s">
        <v>116</v>
      </c>
      <c r="AY197" s="16" t="s">
        <v>169</v>
      </c>
      <c r="BE197" s="104">
        <f>IF(U197="základní",N197,0)</f>
        <v>0</v>
      </c>
      <c r="BF197" s="104">
        <f>IF(U197="snížená",N197,0)</f>
        <v>0</v>
      </c>
      <c r="BG197" s="104">
        <f>IF(U197="zákl. přenesená",N197,0)</f>
        <v>0</v>
      </c>
      <c r="BH197" s="104">
        <f>IF(U197="sníž. přenesená",N197,0)</f>
        <v>0</v>
      </c>
      <c r="BI197" s="104">
        <f>IF(U197="nulová",N197,0)</f>
        <v>0</v>
      </c>
      <c r="BJ197" s="16" t="s">
        <v>23</v>
      </c>
      <c r="BK197" s="104">
        <f>ROUND(L197*K197,2)</f>
        <v>0</v>
      </c>
      <c r="BL197" s="16" t="s">
        <v>174</v>
      </c>
      <c r="BM197" s="16" t="s">
        <v>300</v>
      </c>
    </row>
    <row r="198" spans="2:65" s="1" customFormat="1" ht="44.25" customHeight="1">
      <c r="B198" s="129"/>
      <c r="C198" s="159" t="s">
        <v>301</v>
      </c>
      <c r="D198" s="159" t="s">
        <v>170</v>
      </c>
      <c r="E198" s="160" t="s">
        <v>302</v>
      </c>
      <c r="F198" s="260" t="s">
        <v>303</v>
      </c>
      <c r="G198" s="261"/>
      <c r="H198" s="261"/>
      <c r="I198" s="261"/>
      <c r="J198" s="161" t="s">
        <v>294</v>
      </c>
      <c r="K198" s="162">
        <v>250</v>
      </c>
      <c r="L198" s="262">
        <v>0</v>
      </c>
      <c r="M198" s="261"/>
      <c r="N198" s="263">
        <f>ROUND(L198*K198,2)</f>
        <v>0</v>
      </c>
      <c r="O198" s="261"/>
      <c r="P198" s="261"/>
      <c r="Q198" s="261"/>
      <c r="R198" s="131"/>
      <c r="T198" s="163" t="s">
        <v>21</v>
      </c>
      <c r="U198" s="42" t="s">
        <v>47</v>
      </c>
      <c r="V198" s="34"/>
      <c r="W198" s="164">
        <f>V198*K198</f>
        <v>0</v>
      </c>
      <c r="X198" s="164">
        <v>0.09599</v>
      </c>
      <c r="Y198" s="164">
        <f>X198*K198</f>
        <v>23.997500000000002</v>
      </c>
      <c r="Z198" s="164">
        <v>0</v>
      </c>
      <c r="AA198" s="165">
        <f>Z198*K198</f>
        <v>0</v>
      </c>
      <c r="AR198" s="16" t="s">
        <v>174</v>
      </c>
      <c r="AT198" s="16" t="s">
        <v>170</v>
      </c>
      <c r="AU198" s="16" t="s">
        <v>116</v>
      </c>
      <c r="AY198" s="16" t="s">
        <v>169</v>
      </c>
      <c r="BE198" s="104">
        <f>IF(U198="základní",N198,0)</f>
        <v>0</v>
      </c>
      <c r="BF198" s="104">
        <f>IF(U198="snížená",N198,0)</f>
        <v>0</v>
      </c>
      <c r="BG198" s="104">
        <f>IF(U198="zákl. přenesená",N198,0)</f>
        <v>0</v>
      </c>
      <c r="BH198" s="104">
        <f>IF(U198="sníž. přenesená",N198,0)</f>
        <v>0</v>
      </c>
      <c r="BI198" s="104">
        <f>IF(U198="nulová",N198,0)</f>
        <v>0</v>
      </c>
      <c r="BJ198" s="16" t="s">
        <v>23</v>
      </c>
      <c r="BK198" s="104">
        <f>ROUND(L198*K198,2)</f>
        <v>0</v>
      </c>
      <c r="BL198" s="16" t="s">
        <v>174</v>
      </c>
      <c r="BM198" s="16" t="s">
        <v>304</v>
      </c>
    </row>
    <row r="199" spans="2:51" s="10" customFormat="1" ht="22.5" customHeight="1">
      <c r="B199" s="166"/>
      <c r="C199" s="167"/>
      <c r="D199" s="167"/>
      <c r="E199" s="168" t="s">
        <v>21</v>
      </c>
      <c r="F199" s="267" t="s">
        <v>305</v>
      </c>
      <c r="G199" s="266"/>
      <c r="H199" s="266"/>
      <c r="I199" s="266"/>
      <c r="J199" s="167"/>
      <c r="K199" s="169">
        <v>250</v>
      </c>
      <c r="L199" s="167"/>
      <c r="M199" s="167"/>
      <c r="N199" s="167"/>
      <c r="O199" s="167"/>
      <c r="P199" s="167"/>
      <c r="Q199" s="167"/>
      <c r="R199" s="170"/>
      <c r="T199" s="171"/>
      <c r="U199" s="167"/>
      <c r="V199" s="167"/>
      <c r="W199" s="167"/>
      <c r="X199" s="167"/>
      <c r="Y199" s="167"/>
      <c r="Z199" s="167"/>
      <c r="AA199" s="172"/>
      <c r="AT199" s="173" t="s">
        <v>182</v>
      </c>
      <c r="AU199" s="173" t="s">
        <v>116</v>
      </c>
      <c r="AV199" s="10" t="s">
        <v>116</v>
      </c>
      <c r="AW199" s="10" t="s">
        <v>38</v>
      </c>
      <c r="AX199" s="10" t="s">
        <v>23</v>
      </c>
      <c r="AY199" s="173" t="s">
        <v>169</v>
      </c>
    </row>
    <row r="200" spans="2:65" s="1" customFormat="1" ht="22.5" customHeight="1">
      <c r="B200" s="129"/>
      <c r="C200" s="174" t="s">
        <v>306</v>
      </c>
      <c r="D200" s="174" t="s">
        <v>266</v>
      </c>
      <c r="E200" s="175" t="s">
        <v>307</v>
      </c>
      <c r="F200" s="268" t="s">
        <v>308</v>
      </c>
      <c r="G200" s="269"/>
      <c r="H200" s="269"/>
      <c r="I200" s="269"/>
      <c r="J200" s="176" t="s">
        <v>280</v>
      </c>
      <c r="K200" s="177">
        <v>262.5</v>
      </c>
      <c r="L200" s="270">
        <v>0</v>
      </c>
      <c r="M200" s="269"/>
      <c r="N200" s="271">
        <f>ROUND(L200*K200,2)</f>
        <v>0</v>
      </c>
      <c r="O200" s="261"/>
      <c r="P200" s="261"/>
      <c r="Q200" s="261"/>
      <c r="R200" s="131"/>
      <c r="T200" s="163" t="s">
        <v>21</v>
      </c>
      <c r="U200" s="42" t="s">
        <v>47</v>
      </c>
      <c r="V200" s="34"/>
      <c r="W200" s="164">
        <f>V200*K200</f>
        <v>0</v>
      </c>
      <c r="X200" s="164">
        <v>0.058</v>
      </c>
      <c r="Y200" s="164">
        <f>X200*K200</f>
        <v>15.225000000000001</v>
      </c>
      <c r="Z200" s="164">
        <v>0</v>
      </c>
      <c r="AA200" s="165">
        <f>Z200*K200</f>
        <v>0</v>
      </c>
      <c r="AR200" s="16" t="s">
        <v>206</v>
      </c>
      <c r="AT200" s="16" t="s">
        <v>266</v>
      </c>
      <c r="AU200" s="16" t="s">
        <v>116</v>
      </c>
      <c r="AY200" s="16" t="s">
        <v>169</v>
      </c>
      <c r="BE200" s="104">
        <f>IF(U200="základní",N200,0)</f>
        <v>0</v>
      </c>
      <c r="BF200" s="104">
        <f>IF(U200="snížená",N200,0)</f>
        <v>0</v>
      </c>
      <c r="BG200" s="104">
        <f>IF(U200="zákl. přenesená",N200,0)</f>
        <v>0</v>
      </c>
      <c r="BH200" s="104">
        <f>IF(U200="sníž. přenesená",N200,0)</f>
        <v>0</v>
      </c>
      <c r="BI200" s="104">
        <f>IF(U200="nulová",N200,0)</f>
        <v>0</v>
      </c>
      <c r="BJ200" s="16" t="s">
        <v>23</v>
      </c>
      <c r="BK200" s="104">
        <f>ROUND(L200*K200,2)</f>
        <v>0</v>
      </c>
      <c r="BL200" s="16" t="s">
        <v>174</v>
      </c>
      <c r="BM200" s="16" t="s">
        <v>309</v>
      </c>
    </row>
    <row r="201" spans="2:65" s="1" customFormat="1" ht="44.25" customHeight="1">
      <c r="B201" s="129"/>
      <c r="C201" s="159" t="s">
        <v>310</v>
      </c>
      <c r="D201" s="159" t="s">
        <v>170</v>
      </c>
      <c r="E201" s="160" t="s">
        <v>311</v>
      </c>
      <c r="F201" s="260" t="s">
        <v>312</v>
      </c>
      <c r="G201" s="261"/>
      <c r="H201" s="261"/>
      <c r="I201" s="261"/>
      <c r="J201" s="161" t="s">
        <v>294</v>
      </c>
      <c r="K201" s="162">
        <v>3</v>
      </c>
      <c r="L201" s="262">
        <v>0</v>
      </c>
      <c r="M201" s="261"/>
      <c r="N201" s="263">
        <f>ROUND(L201*K201,2)</f>
        <v>0</v>
      </c>
      <c r="O201" s="261"/>
      <c r="P201" s="261"/>
      <c r="Q201" s="261"/>
      <c r="R201" s="131"/>
      <c r="T201" s="163" t="s">
        <v>21</v>
      </c>
      <c r="U201" s="42" t="s">
        <v>47</v>
      </c>
      <c r="V201" s="34"/>
      <c r="W201" s="164">
        <f>V201*K201</f>
        <v>0</v>
      </c>
      <c r="X201" s="164">
        <v>0.09599</v>
      </c>
      <c r="Y201" s="164">
        <f>X201*K201</f>
        <v>0.28797</v>
      </c>
      <c r="Z201" s="164">
        <v>0</v>
      </c>
      <c r="AA201" s="165">
        <f>Z201*K201</f>
        <v>0</v>
      </c>
      <c r="AR201" s="16" t="s">
        <v>174</v>
      </c>
      <c r="AT201" s="16" t="s">
        <v>170</v>
      </c>
      <c r="AU201" s="16" t="s">
        <v>116</v>
      </c>
      <c r="AY201" s="16" t="s">
        <v>169</v>
      </c>
      <c r="BE201" s="104">
        <f>IF(U201="základní",N201,0)</f>
        <v>0</v>
      </c>
      <c r="BF201" s="104">
        <f>IF(U201="snížená",N201,0)</f>
        <v>0</v>
      </c>
      <c r="BG201" s="104">
        <f>IF(U201="zákl. přenesená",N201,0)</f>
        <v>0</v>
      </c>
      <c r="BH201" s="104">
        <f>IF(U201="sníž. přenesená",N201,0)</f>
        <v>0</v>
      </c>
      <c r="BI201" s="104">
        <f>IF(U201="nulová",N201,0)</f>
        <v>0</v>
      </c>
      <c r="BJ201" s="16" t="s">
        <v>23</v>
      </c>
      <c r="BK201" s="104">
        <f>ROUND(L201*K201,2)</f>
        <v>0</v>
      </c>
      <c r="BL201" s="16" t="s">
        <v>174</v>
      </c>
      <c r="BM201" s="16" t="s">
        <v>313</v>
      </c>
    </row>
    <row r="202" spans="2:65" s="1" customFormat="1" ht="31.5" customHeight="1">
      <c r="B202" s="129"/>
      <c r="C202" s="174" t="s">
        <v>314</v>
      </c>
      <c r="D202" s="174" t="s">
        <v>266</v>
      </c>
      <c r="E202" s="175" t="s">
        <v>315</v>
      </c>
      <c r="F202" s="268" t="s">
        <v>316</v>
      </c>
      <c r="G202" s="269"/>
      <c r="H202" s="269"/>
      <c r="I202" s="269"/>
      <c r="J202" s="176" t="s">
        <v>173</v>
      </c>
      <c r="K202" s="177">
        <v>0.6</v>
      </c>
      <c r="L202" s="270">
        <v>0</v>
      </c>
      <c r="M202" s="269"/>
      <c r="N202" s="271">
        <f>ROUND(L202*K202,2)</f>
        <v>0</v>
      </c>
      <c r="O202" s="261"/>
      <c r="P202" s="261"/>
      <c r="Q202" s="261"/>
      <c r="R202" s="131"/>
      <c r="T202" s="163" t="s">
        <v>21</v>
      </c>
      <c r="U202" s="42" t="s">
        <v>47</v>
      </c>
      <c r="V202" s="34"/>
      <c r="W202" s="164">
        <f>V202*K202</f>
        <v>0</v>
      </c>
      <c r="X202" s="164">
        <v>0.13</v>
      </c>
      <c r="Y202" s="164">
        <f>X202*K202</f>
        <v>0.078</v>
      </c>
      <c r="Z202" s="164">
        <v>0</v>
      </c>
      <c r="AA202" s="165">
        <f>Z202*K202</f>
        <v>0</v>
      </c>
      <c r="AR202" s="16" t="s">
        <v>206</v>
      </c>
      <c r="AT202" s="16" t="s">
        <v>266</v>
      </c>
      <c r="AU202" s="16" t="s">
        <v>116</v>
      </c>
      <c r="AY202" s="16" t="s">
        <v>169</v>
      </c>
      <c r="BE202" s="104">
        <f>IF(U202="základní",N202,0)</f>
        <v>0</v>
      </c>
      <c r="BF202" s="104">
        <f>IF(U202="snížená",N202,0)</f>
        <v>0</v>
      </c>
      <c r="BG202" s="104">
        <f>IF(U202="zákl. přenesená",N202,0)</f>
        <v>0</v>
      </c>
      <c r="BH202" s="104">
        <f>IF(U202="sníž. přenesená",N202,0)</f>
        <v>0</v>
      </c>
      <c r="BI202" s="104">
        <f>IF(U202="nulová",N202,0)</f>
        <v>0</v>
      </c>
      <c r="BJ202" s="16" t="s">
        <v>23</v>
      </c>
      <c r="BK202" s="104">
        <f>ROUND(L202*K202,2)</f>
        <v>0</v>
      </c>
      <c r="BL202" s="16" t="s">
        <v>174</v>
      </c>
      <c r="BM202" s="16" t="s">
        <v>317</v>
      </c>
    </row>
    <row r="203" spans="2:47" s="1" customFormat="1" ht="22.5" customHeight="1">
      <c r="B203" s="33"/>
      <c r="C203" s="34"/>
      <c r="D203" s="34"/>
      <c r="E203" s="34"/>
      <c r="F203" s="264" t="s">
        <v>318</v>
      </c>
      <c r="G203" s="220"/>
      <c r="H203" s="220"/>
      <c r="I203" s="220"/>
      <c r="J203" s="34"/>
      <c r="K203" s="34"/>
      <c r="L203" s="34"/>
      <c r="M203" s="34"/>
      <c r="N203" s="34"/>
      <c r="O203" s="34"/>
      <c r="P203" s="34"/>
      <c r="Q203" s="34"/>
      <c r="R203" s="35"/>
      <c r="T203" s="72"/>
      <c r="U203" s="34"/>
      <c r="V203" s="34"/>
      <c r="W203" s="34"/>
      <c r="X203" s="34"/>
      <c r="Y203" s="34"/>
      <c r="Z203" s="34"/>
      <c r="AA203" s="73"/>
      <c r="AT203" s="16" t="s">
        <v>177</v>
      </c>
      <c r="AU203" s="16" t="s">
        <v>116</v>
      </c>
    </row>
    <row r="204" spans="2:65" s="1" customFormat="1" ht="31.5" customHeight="1">
      <c r="B204" s="129"/>
      <c r="C204" s="159" t="s">
        <v>319</v>
      </c>
      <c r="D204" s="159" t="s">
        <v>170</v>
      </c>
      <c r="E204" s="160" t="s">
        <v>320</v>
      </c>
      <c r="F204" s="260" t="s">
        <v>321</v>
      </c>
      <c r="G204" s="261"/>
      <c r="H204" s="261"/>
      <c r="I204" s="261"/>
      <c r="J204" s="161" t="s">
        <v>173</v>
      </c>
      <c r="K204" s="162">
        <v>68.75</v>
      </c>
      <c r="L204" s="262">
        <v>0</v>
      </c>
      <c r="M204" s="261"/>
      <c r="N204" s="263">
        <f>ROUND(L204*K204,2)</f>
        <v>0</v>
      </c>
      <c r="O204" s="261"/>
      <c r="P204" s="261"/>
      <c r="Q204" s="261"/>
      <c r="R204" s="131"/>
      <c r="T204" s="163" t="s">
        <v>21</v>
      </c>
      <c r="U204" s="42" t="s">
        <v>47</v>
      </c>
      <c r="V204" s="34"/>
      <c r="W204" s="164">
        <f>V204*K204</f>
        <v>0</v>
      </c>
      <c r="X204" s="164">
        <v>0.00023</v>
      </c>
      <c r="Y204" s="164">
        <f>X204*K204</f>
        <v>0.0158125</v>
      </c>
      <c r="Z204" s="164">
        <v>0</v>
      </c>
      <c r="AA204" s="165">
        <f>Z204*K204</f>
        <v>0</v>
      </c>
      <c r="AR204" s="16" t="s">
        <v>174</v>
      </c>
      <c r="AT204" s="16" t="s">
        <v>170</v>
      </c>
      <c r="AU204" s="16" t="s">
        <v>116</v>
      </c>
      <c r="AY204" s="16" t="s">
        <v>169</v>
      </c>
      <c r="BE204" s="104">
        <f>IF(U204="základní",N204,0)</f>
        <v>0</v>
      </c>
      <c r="BF204" s="104">
        <f>IF(U204="snížená",N204,0)</f>
        <v>0</v>
      </c>
      <c r="BG204" s="104">
        <f>IF(U204="zákl. přenesená",N204,0)</f>
        <v>0</v>
      </c>
      <c r="BH204" s="104">
        <f>IF(U204="sníž. přenesená",N204,0)</f>
        <v>0</v>
      </c>
      <c r="BI204" s="104">
        <f>IF(U204="nulová",N204,0)</f>
        <v>0</v>
      </c>
      <c r="BJ204" s="16" t="s">
        <v>23</v>
      </c>
      <c r="BK204" s="104">
        <f>ROUND(L204*K204,2)</f>
        <v>0</v>
      </c>
      <c r="BL204" s="16" t="s">
        <v>174</v>
      </c>
      <c r="BM204" s="16" t="s">
        <v>322</v>
      </c>
    </row>
    <row r="205" spans="2:51" s="10" customFormat="1" ht="22.5" customHeight="1">
      <c r="B205" s="166"/>
      <c r="C205" s="167"/>
      <c r="D205" s="167"/>
      <c r="E205" s="168" t="s">
        <v>21</v>
      </c>
      <c r="F205" s="267" t="s">
        <v>323</v>
      </c>
      <c r="G205" s="266"/>
      <c r="H205" s="266"/>
      <c r="I205" s="266"/>
      <c r="J205" s="167"/>
      <c r="K205" s="169">
        <v>68.75</v>
      </c>
      <c r="L205" s="167"/>
      <c r="M205" s="167"/>
      <c r="N205" s="167"/>
      <c r="O205" s="167"/>
      <c r="P205" s="167"/>
      <c r="Q205" s="167"/>
      <c r="R205" s="170"/>
      <c r="T205" s="171"/>
      <c r="U205" s="167"/>
      <c r="V205" s="167"/>
      <c r="W205" s="167"/>
      <c r="X205" s="167"/>
      <c r="Y205" s="167"/>
      <c r="Z205" s="167"/>
      <c r="AA205" s="172"/>
      <c r="AT205" s="173" t="s">
        <v>182</v>
      </c>
      <c r="AU205" s="173" t="s">
        <v>116</v>
      </c>
      <c r="AV205" s="10" t="s">
        <v>116</v>
      </c>
      <c r="AW205" s="10" t="s">
        <v>38</v>
      </c>
      <c r="AX205" s="10" t="s">
        <v>23</v>
      </c>
      <c r="AY205" s="173" t="s">
        <v>169</v>
      </c>
    </row>
    <row r="206" spans="2:65" s="1" customFormat="1" ht="31.5" customHeight="1">
      <c r="B206" s="129"/>
      <c r="C206" s="159" t="s">
        <v>324</v>
      </c>
      <c r="D206" s="159" t="s">
        <v>170</v>
      </c>
      <c r="E206" s="160" t="s">
        <v>325</v>
      </c>
      <c r="F206" s="260" t="s">
        <v>326</v>
      </c>
      <c r="G206" s="261"/>
      <c r="H206" s="261"/>
      <c r="I206" s="261"/>
      <c r="J206" s="161" t="s">
        <v>173</v>
      </c>
      <c r="K206" s="162">
        <v>64</v>
      </c>
      <c r="L206" s="262">
        <v>0</v>
      </c>
      <c r="M206" s="261"/>
      <c r="N206" s="263">
        <f>ROUND(L206*K206,2)</f>
        <v>0</v>
      </c>
      <c r="O206" s="261"/>
      <c r="P206" s="261"/>
      <c r="Q206" s="261"/>
      <c r="R206" s="131"/>
      <c r="T206" s="163" t="s">
        <v>21</v>
      </c>
      <c r="U206" s="42" t="s">
        <v>47</v>
      </c>
      <c r="V206" s="34"/>
      <c r="W206" s="164">
        <f>V206*K206</f>
        <v>0</v>
      </c>
      <c r="X206" s="164">
        <v>0.00036</v>
      </c>
      <c r="Y206" s="164">
        <f>X206*K206</f>
        <v>0.02304</v>
      </c>
      <c r="Z206" s="164">
        <v>0</v>
      </c>
      <c r="AA206" s="165">
        <f>Z206*K206</f>
        <v>0</v>
      </c>
      <c r="AR206" s="16" t="s">
        <v>174</v>
      </c>
      <c r="AT206" s="16" t="s">
        <v>170</v>
      </c>
      <c r="AU206" s="16" t="s">
        <v>116</v>
      </c>
      <c r="AY206" s="16" t="s">
        <v>169</v>
      </c>
      <c r="BE206" s="104">
        <f>IF(U206="základní",N206,0)</f>
        <v>0</v>
      </c>
      <c r="BF206" s="104">
        <f>IF(U206="snížená",N206,0)</f>
        <v>0</v>
      </c>
      <c r="BG206" s="104">
        <f>IF(U206="zákl. přenesená",N206,0)</f>
        <v>0</v>
      </c>
      <c r="BH206" s="104">
        <f>IF(U206="sníž. přenesená",N206,0)</f>
        <v>0</v>
      </c>
      <c r="BI206" s="104">
        <f>IF(U206="nulová",N206,0)</f>
        <v>0</v>
      </c>
      <c r="BJ206" s="16" t="s">
        <v>23</v>
      </c>
      <c r="BK206" s="104">
        <f>ROUND(L206*K206,2)</f>
        <v>0</v>
      </c>
      <c r="BL206" s="16" t="s">
        <v>174</v>
      </c>
      <c r="BM206" s="16" t="s">
        <v>327</v>
      </c>
    </row>
    <row r="207" spans="2:51" s="10" customFormat="1" ht="22.5" customHeight="1">
      <c r="B207" s="166"/>
      <c r="C207" s="167"/>
      <c r="D207" s="167"/>
      <c r="E207" s="168" t="s">
        <v>21</v>
      </c>
      <c r="F207" s="267" t="s">
        <v>117</v>
      </c>
      <c r="G207" s="266"/>
      <c r="H207" s="266"/>
      <c r="I207" s="266"/>
      <c r="J207" s="167"/>
      <c r="K207" s="169">
        <v>64</v>
      </c>
      <c r="L207" s="167"/>
      <c r="M207" s="167"/>
      <c r="N207" s="167"/>
      <c r="O207" s="167"/>
      <c r="P207" s="167"/>
      <c r="Q207" s="167"/>
      <c r="R207" s="170"/>
      <c r="T207" s="171"/>
      <c r="U207" s="167"/>
      <c r="V207" s="167"/>
      <c r="W207" s="167"/>
      <c r="X207" s="167"/>
      <c r="Y207" s="167"/>
      <c r="Z207" s="167"/>
      <c r="AA207" s="172"/>
      <c r="AT207" s="173" t="s">
        <v>182</v>
      </c>
      <c r="AU207" s="173" t="s">
        <v>116</v>
      </c>
      <c r="AV207" s="10" t="s">
        <v>116</v>
      </c>
      <c r="AW207" s="10" t="s">
        <v>38</v>
      </c>
      <c r="AX207" s="10" t="s">
        <v>23</v>
      </c>
      <c r="AY207" s="173" t="s">
        <v>169</v>
      </c>
    </row>
    <row r="208" spans="2:65" s="1" customFormat="1" ht="44.25" customHeight="1">
      <c r="B208" s="129"/>
      <c r="C208" s="159" t="s">
        <v>328</v>
      </c>
      <c r="D208" s="159" t="s">
        <v>170</v>
      </c>
      <c r="E208" s="160" t="s">
        <v>329</v>
      </c>
      <c r="F208" s="260" t="s">
        <v>330</v>
      </c>
      <c r="G208" s="261"/>
      <c r="H208" s="261"/>
      <c r="I208" s="261"/>
      <c r="J208" s="161" t="s">
        <v>185</v>
      </c>
      <c r="K208" s="162">
        <v>7.38</v>
      </c>
      <c r="L208" s="262">
        <v>0</v>
      </c>
      <c r="M208" s="261"/>
      <c r="N208" s="263">
        <f>ROUND(L208*K208,2)</f>
        <v>0</v>
      </c>
      <c r="O208" s="261"/>
      <c r="P208" s="261"/>
      <c r="Q208" s="261"/>
      <c r="R208" s="131"/>
      <c r="T208" s="163" t="s">
        <v>21</v>
      </c>
      <c r="U208" s="42" t="s">
        <v>47</v>
      </c>
      <c r="V208" s="34"/>
      <c r="W208" s="164">
        <f>V208*K208</f>
        <v>0</v>
      </c>
      <c r="X208" s="164">
        <v>0</v>
      </c>
      <c r="Y208" s="164">
        <f>X208*K208</f>
        <v>0</v>
      </c>
      <c r="Z208" s="164">
        <v>2.2</v>
      </c>
      <c r="AA208" s="165">
        <f>Z208*K208</f>
        <v>16.236</v>
      </c>
      <c r="AR208" s="16" t="s">
        <v>174</v>
      </c>
      <c r="AT208" s="16" t="s">
        <v>170</v>
      </c>
      <c r="AU208" s="16" t="s">
        <v>116</v>
      </c>
      <c r="AY208" s="16" t="s">
        <v>169</v>
      </c>
      <c r="BE208" s="104">
        <f>IF(U208="základní",N208,0)</f>
        <v>0</v>
      </c>
      <c r="BF208" s="104">
        <f>IF(U208="snížená",N208,0)</f>
        <v>0</v>
      </c>
      <c r="BG208" s="104">
        <f>IF(U208="zákl. přenesená",N208,0)</f>
        <v>0</v>
      </c>
      <c r="BH208" s="104">
        <f>IF(U208="sníž. přenesená",N208,0)</f>
        <v>0</v>
      </c>
      <c r="BI208" s="104">
        <f>IF(U208="nulová",N208,0)</f>
        <v>0</v>
      </c>
      <c r="BJ208" s="16" t="s">
        <v>23</v>
      </c>
      <c r="BK208" s="104">
        <f>ROUND(L208*K208,2)</f>
        <v>0</v>
      </c>
      <c r="BL208" s="16" t="s">
        <v>174</v>
      </c>
      <c r="BM208" s="16" t="s">
        <v>331</v>
      </c>
    </row>
    <row r="209" spans="2:51" s="10" customFormat="1" ht="22.5" customHeight="1">
      <c r="B209" s="166"/>
      <c r="C209" s="167"/>
      <c r="D209" s="167"/>
      <c r="E209" s="168" t="s">
        <v>21</v>
      </c>
      <c r="F209" s="267" t="s">
        <v>332</v>
      </c>
      <c r="G209" s="266"/>
      <c r="H209" s="266"/>
      <c r="I209" s="266"/>
      <c r="J209" s="167"/>
      <c r="K209" s="169">
        <v>7.38</v>
      </c>
      <c r="L209" s="167"/>
      <c r="M209" s="167"/>
      <c r="N209" s="167"/>
      <c r="O209" s="167"/>
      <c r="P209" s="167"/>
      <c r="Q209" s="167"/>
      <c r="R209" s="170"/>
      <c r="T209" s="171"/>
      <c r="U209" s="167"/>
      <c r="V209" s="167"/>
      <c r="W209" s="167"/>
      <c r="X209" s="167"/>
      <c r="Y209" s="167"/>
      <c r="Z209" s="167"/>
      <c r="AA209" s="172"/>
      <c r="AT209" s="173" t="s">
        <v>182</v>
      </c>
      <c r="AU209" s="173" t="s">
        <v>116</v>
      </c>
      <c r="AV209" s="10" t="s">
        <v>116</v>
      </c>
      <c r="AW209" s="10" t="s">
        <v>38</v>
      </c>
      <c r="AX209" s="10" t="s">
        <v>23</v>
      </c>
      <c r="AY209" s="173" t="s">
        <v>169</v>
      </c>
    </row>
    <row r="210" spans="2:65" s="1" customFormat="1" ht="31.5" customHeight="1">
      <c r="B210" s="129"/>
      <c r="C210" s="159" t="s">
        <v>333</v>
      </c>
      <c r="D210" s="159" t="s">
        <v>170</v>
      </c>
      <c r="E210" s="160" t="s">
        <v>334</v>
      </c>
      <c r="F210" s="260" t="s">
        <v>335</v>
      </c>
      <c r="G210" s="261"/>
      <c r="H210" s="261"/>
      <c r="I210" s="261"/>
      <c r="J210" s="161" t="s">
        <v>280</v>
      </c>
      <c r="K210" s="162">
        <v>3</v>
      </c>
      <c r="L210" s="262">
        <v>0</v>
      </c>
      <c r="M210" s="261"/>
      <c r="N210" s="263">
        <f aca="true" t="shared" si="5" ref="N210:N216">ROUND(L210*K210,2)</f>
        <v>0</v>
      </c>
      <c r="O210" s="261"/>
      <c r="P210" s="261"/>
      <c r="Q210" s="261"/>
      <c r="R210" s="131"/>
      <c r="T210" s="163" t="s">
        <v>21</v>
      </c>
      <c r="U210" s="42" t="s">
        <v>47</v>
      </c>
      <c r="V210" s="34"/>
      <c r="W210" s="164">
        <f aca="true" t="shared" si="6" ref="W210:W216">V210*K210</f>
        <v>0</v>
      </c>
      <c r="X210" s="164">
        <v>0</v>
      </c>
      <c r="Y210" s="164">
        <f aca="true" t="shared" si="7" ref="Y210:Y216">X210*K210</f>
        <v>0</v>
      </c>
      <c r="Z210" s="164">
        <v>0</v>
      </c>
      <c r="AA210" s="165">
        <f aca="true" t="shared" si="8" ref="AA210:AA216">Z210*K210</f>
        <v>0</v>
      </c>
      <c r="AR210" s="16" t="s">
        <v>174</v>
      </c>
      <c r="AT210" s="16" t="s">
        <v>170</v>
      </c>
      <c r="AU210" s="16" t="s">
        <v>116</v>
      </c>
      <c r="AY210" s="16" t="s">
        <v>169</v>
      </c>
      <c r="BE210" s="104">
        <f aca="true" t="shared" si="9" ref="BE210:BE216">IF(U210="základní",N210,0)</f>
        <v>0</v>
      </c>
      <c r="BF210" s="104">
        <f aca="true" t="shared" si="10" ref="BF210:BF216">IF(U210="snížená",N210,0)</f>
        <v>0</v>
      </c>
      <c r="BG210" s="104">
        <f aca="true" t="shared" si="11" ref="BG210:BG216">IF(U210="zákl. přenesená",N210,0)</f>
        <v>0</v>
      </c>
      <c r="BH210" s="104">
        <f aca="true" t="shared" si="12" ref="BH210:BH216">IF(U210="sníž. přenesená",N210,0)</f>
        <v>0</v>
      </c>
      <c r="BI210" s="104">
        <f aca="true" t="shared" si="13" ref="BI210:BI216">IF(U210="nulová",N210,0)</f>
        <v>0</v>
      </c>
      <c r="BJ210" s="16" t="s">
        <v>23</v>
      </c>
      <c r="BK210" s="104">
        <f aca="true" t="shared" si="14" ref="BK210:BK216">ROUND(L210*K210,2)</f>
        <v>0</v>
      </c>
      <c r="BL210" s="16" t="s">
        <v>174</v>
      </c>
      <c r="BM210" s="16" t="s">
        <v>336</v>
      </c>
    </row>
    <row r="211" spans="2:65" s="1" customFormat="1" ht="31.5" customHeight="1">
      <c r="B211" s="129"/>
      <c r="C211" s="159" t="s">
        <v>337</v>
      </c>
      <c r="D211" s="159" t="s">
        <v>170</v>
      </c>
      <c r="E211" s="160" t="s">
        <v>338</v>
      </c>
      <c r="F211" s="260" t="s">
        <v>339</v>
      </c>
      <c r="G211" s="261"/>
      <c r="H211" s="261"/>
      <c r="I211" s="261"/>
      <c r="J211" s="161" t="s">
        <v>280</v>
      </c>
      <c r="K211" s="162">
        <v>1</v>
      </c>
      <c r="L211" s="262">
        <v>0</v>
      </c>
      <c r="M211" s="261"/>
      <c r="N211" s="263">
        <f t="shared" si="5"/>
        <v>0</v>
      </c>
      <c r="O211" s="261"/>
      <c r="P211" s="261"/>
      <c r="Q211" s="261"/>
      <c r="R211" s="131"/>
      <c r="T211" s="163" t="s">
        <v>21</v>
      </c>
      <c r="U211" s="42" t="s">
        <v>47</v>
      </c>
      <c r="V211" s="34"/>
      <c r="W211" s="164">
        <f t="shared" si="6"/>
        <v>0</v>
      </c>
      <c r="X211" s="164">
        <v>0</v>
      </c>
      <c r="Y211" s="164">
        <f t="shared" si="7"/>
        <v>0</v>
      </c>
      <c r="Z211" s="164">
        <v>0</v>
      </c>
      <c r="AA211" s="165">
        <f t="shared" si="8"/>
        <v>0</v>
      </c>
      <c r="AR211" s="16" t="s">
        <v>174</v>
      </c>
      <c r="AT211" s="16" t="s">
        <v>170</v>
      </c>
      <c r="AU211" s="16" t="s">
        <v>116</v>
      </c>
      <c r="AY211" s="16" t="s">
        <v>169</v>
      </c>
      <c r="BE211" s="104">
        <f t="shared" si="9"/>
        <v>0</v>
      </c>
      <c r="BF211" s="104">
        <f t="shared" si="10"/>
        <v>0</v>
      </c>
      <c r="BG211" s="104">
        <f t="shared" si="11"/>
        <v>0</v>
      </c>
      <c r="BH211" s="104">
        <f t="shared" si="12"/>
        <v>0</v>
      </c>
      <c r="BI211" s="104">
        <f t="shared" si="13"/>
        <v>0</v>
      </c>
      <c r="BJ211" s="16" t="s">
        <v>23</v>
      </c>
      <c r="BK211" s="104">
        <f t="shared" si="14"/>
        <v>0</v>
      </c>
      <c r="BL211" s="16" t="s">
        <v>174</v>
      </c>
      <c r="BM211" s="16" t="s">
        <v>340</v>
      </c>
    </row>
    <row r="212" spans="2:65" s="1" customFormat="1" ht="31.5" customHeight="1">
      <c r="B212" s="129"/>
      <c r="C212" s="159" t="s">
        <v>126</v>
      </c>
      <c r="D212" s="159" t="s">
        <v>170</v>
      </c>
      <c r="E212" s="160" t="s">
        <v>341</v>
      </c>
      <c r="F212" s="260" t="s">
        <v>342</v>
      </c>
      <c r="G212" s="261"/>
      <c r="H212" s="261"/>
      <c r="I212" s="261"/>
      <c r="J212" s="161" t="s">
        <v>280</v>
      </c>
      <c r="K212" s="162">
        <v>2</v>
      </c>
      <c r="L212" s="262">
        <v>0</v>
      </c>
      <c r="M212" s="261"/>
      <c r="N212" s="263">
        <f t="shared" si="5"/>
        <v>0</v>
      </c>
      <c r="O212" s="261"/>
      <c r="P212" s="261"/>
      <c r="Q212" s="261"/>
      <c r="R212" s="131"/>
      <c r="T212" s="163" t="s">
        <v>21</v>
      </c>
      <c r="U212" s="42" t="s">
        <v>47</v>
      </c>
      <c r="V212" s="34"/>
      <c r="W212" s="164">
        <f t="shared" si="6"/>
        <v>0</v>
      </c>
      <c r="X212" s="164">
        <v>0</v>
      </c>
      <c r="Y212" s="164">
        <f t="shared" si="7"/>
        <v>0</v>
      </c>
      <c r="Z212" s="164">
        <v>0</v>
      </c>
      <c r="AA212" s="165">
        <f t="shared" si="8"/>
        <v>0</v>
      </c>
      <c r="AR212" s="16" t="s">
        <v>174</v>
      </c>
      <c r="AT212" s="16" t="s">
        <v>170</v>
      </c>
      <c r="AU212" s="16" t="s">
        <v>116</v>
      </c>
      <c r="AY212" s="16" t="s">
        <v>169</v>
      </c>
      <c r="BE212" s="104">
        <f t="shared" si="9"/>
        <v>0</v>
      </c>
      <c r="BF212" s="104">
        <f t="shared" si="10"/>
        <v>0</v>
      </c>
      <c r="BG212" s="104">
        <f t="shared" si="11"/>
        <v>0</v>
      </c>
      <c r="BH212" s="104">
        <f t="shared" si="12"/>
        <v>0</v>
      </c>
      <c r="BI212" s="104">
        <f t="shared" si="13"/>
        <v>0</v>
      </c>
      <c r="BJ212" s="16" t="s">
        <v>23</v>
      </c>
      <c r="BK212" s="104">
        <f t="shared" si="14"/>
        <v>0</v>
      </c>
      <c r="BL212" s="16" t="s">
        <v>174</v>
      </c>
      <c r="BM212" s="16" t="s">
        <v>343</v>
      </c>
    </row>
    <row r="213" spans="2:65" s="1" customFormat="1" ht="31.5" customHeight="1">
      <c r="B213" s="129"/>
      <c r="C213" s="159" t="s">
        <v>344</v>
      </c>
      <c r="D213" s="159" t="s">
        <v>170</v>
      </c>
      <c r="E213" s="160" t="s">
        <v>345</v>
      </c>
      <c r="F213" s="260" t="s">
        <v>346</v>
      </c>
      <c r="G213" s="261"/>
      <c r="H213" s="261"/>
      <c r="I213" s="261"/>
      <c r="J213" s="161" t="s">
        <v>280</v>
      </c>
      <c r="K213" s="162">
        <v>4</v>
      </c>
      <c r="L213" s="262">
        <v>0</v>
      </c>
      <c r="M213" s="261"/>
      <c r="N213" s="263">
        <f t="shared" si="5"/>
        <v>0</v>
      </c>
      <c r="O213" s="261"/>
      <c r="P213" s="261"/>
      <c r="Q213" s="261"/>
      <c r="R213" s="131"/>
      <c r="T213" s="163" t="s">
        <v>21</v>
      </c>
      <c r="U213" s="42" t="s">
        <v>47</v>
      </c>
      <c r="V213" s="34"/>
      <c r="W213" s="164">
        <f t="shared" si="6"/>
        <v>0</v>
      </c>
      <c r="X213" s="164">
        <v>0</v>
      </c>
      <c r="Y213" s="164">
        <f t="shared" si="7"/>
        <v>0</v>
      </c>
      <c r="Z213" s="164">
        <v>0</v>
      </c>
      <c r="AA213" s="165">
        <f t="shared" si="8"/>
        <v>0</v>
      </c>
      <c r="AR213" s="16" t="s">
        <v>174</v>
      </c>
      <c r="AT213" s="16" t="s">
        <v>170</v>
      </c>
      <c r="AU213" s="16" t="s">
        <v>116</v>
      </c>
      <c r="AY213" s="16" t="s">
        <v>169</v>
      </c>
      <c r="BE213" s="104">
        <f t="shared" si="9"/>
        <v>0</v>
      </c>
      <c r="BF213" s="104">
        <f t="shared" si="10"/>
        <v>0</v>
      </c>
      <c r="BG213" s="104">
        <f t="shared" si="11"/>
        <v>0</v>
      </c>
      <c r="BH213" s="104">
        <f t="shared" si="12"/>
        <v>0</v>
      </c>
      <c r="BI213" s="104">
        <f t="shared" si="13"/>
        <v>0</v>
      </c>
      <c r="BJ213" s="16" t="s">
        <v>23</v>
      </c>
      <c r="BK213" s="104">
        <f t="shared" si="14"/>
        <v>0</v>
      </c>
      <c r="BL213" s="16" t="s">
        <v>174</v>
      </c>
      <c r="BM213" s="16" t="s">
        <v>347</v>
      </c>
    </row>
    <row r="214" spans="2:65" s="1" customFormat="1" ht="31.5" customHeight="1">
      <c r="B214" s="129"/>
      <c r="C214" s="159" t="s">
        <v>348</v>
      </c>
      <c r="D214" s="159" t="s">
        <v>170</v>
      </c>
      <c r="E214" s="160" t="s">
        <v>349</v>
      </c>
      <c r="F214" s="260" t="s">
        <v>350</v>
      </c>
      <c r="G214" s="261"/>
      <c r="H214" s="261"/>
      <c r="I214" s="261"/>
      <c r="J214" s="161" t="s">
        <v>280</v>
      </c>
      <c r="K214" s="162">
        <v>3</v>
      </c>
      <c r="L214" s="262">
        <v>0</v>
      </c>
      <c r="M214" s="261"/>
      <c r="N214" s="263">
        <f t="shared" si="5"/>
        <v>0</v>
      </c>
      <c r="O214" s="261"/>
      <c r="P214" s="261"/>
      <c r="Q214" s="261"/>
      <c r="R214" s="131"/>
      <c r="T214" s="163" t="s">
        <v>21</v>
      </c>
      <c r="U214" s="42" t="s">
        <v>47</v>
      </c>
      <c r="V214" s="34"/>
      <c r="W214" s="164">
        <f t="shared" si="6"/>
        <v>0</v>
      </c>
      <c r="X214" s="164">
        <v>0</v>
      </c>
      <c r="Y214" s="164">
        <f t="shared" si="7"/>
        <v>0</v>
      </c>
      <c r="Z214" s="164">
        <v>0</v>
      </c>
      <c r="AA214" s="165">
        <f t="shared" si="8"/>
        <v>0</v>
      </c>
      <c r="AR214" s="16" t="s">
        <v>174</v>
      </c>
      <c r="AT214" s="16" t="s">
        <v>170</v>
      </c>
      <c r="AU214" s="16" t="s">
        <v>116</v>
      </c>
      <c r="AY214" s="16" t="s">
        <v>169</v>
      </c>
      <c r="BE214" s="104">
        <f t="shared" si="9"/>
        <v>0</v>
      </c>
      <c r="BF214" s="104">
        <f t="shared" si="10"/>
        <v>0</v>
      </c>
      <c r="BG214" s="104">
        <f t="shared" si="11"/>
        <v>0</v>
      </c>
      <c r="BH214" s="104">
        <f t="shared" si="12"/>
        <v>0</v>
      </c>
      <c r="BI214" s="104">
        <f t="shared" si="13"/>
        <v>0</v>
      </c>
      <c r="BJ214" s="16" t="s">
        <v>23</v>
      </c>
      <c r="BK214" s="104">
        <f t="shared" si="14"/>
        <v>0</v>
      </c>
      <c r="BL214" s="16" t="s">
        <v>174</v>
      </c>
      <c r="BM214" s="16" t="s">
        <v>351</v>
      </c>
    </row>
    <row r="215" spans="2:65" s="1" customFormat="1" ht="31.5" customHeight="1">
      <c r="B215" s="129"/>
      <c r="C215" s="159" t="s">
        <v>352</v>
      </c>
      <c r="D215" s="159" t="s">
        <v>170</v>
      </c>
      <c r="E215" s="160" t="s">
        <v>353</v>
      </c>
      <c r="F215" s="260" t="s">
        <v>354</v>
      </c>
      <c r="G215" s="261"/>
      <c r="H215" s="261"/>
      <c r="I215" s="261"/>
      <c r="J215" s="161" t="s">
        <v>280</v>
      </c>
      <c r="K215" s="162">
        <v>1</v>
      </c>
      <c r="L215" s="262">
        <v>0</v>
      </c>
      <c r="M215" s="261"/>
      <c r="N215" s="263">
        <f t="shared" si="5"/>
        <v>0</v>
      </c>
      <c r="O215" s="261"/>
      <c r="P215" s="261"/>
      <c r="Q215" s="261"/>
      <c r="R215" s="131"/>
      <c r="T215" s="163" t="s">
        <v>21</v>
      </c>
      <c r="U215" s="42" t="s">
        <v>47</v>
      </c>
      <c r="V215" s="34"/>
      <c r="W215" s="164">
        <f t="shared" si="6"/>
        <v>0</v>
      </c>
      <c r="X215" s="164">
        <v>0</v>
      </c>
      <c r="Y215" s="164">
        <f t="shared" si="7"/>
        <v>0</v>
      </c>
      <c r="Z215" s="164">
        <v>0</v>
      </c>
      <c r="AA215" s="165">
        <f t="shared" si="8"/>
        <v>0</v>
      </c>
      <c r="AR215" s="16" t="s">
        <v>174</v>
      </c>
      <c r="AT215" s="16" t="s">
        <v>170</v>
      </c>
      <c r="AU215" s="16" t="s">
        <v>116</v>
      </c>
      <c r="AY215" s="16" t="s">
        <v>169</v>
      </c>
      <c r="BE215" s="104">
        <f t="shared" si="9"/>
        <v>0</v>
      </c>
      <c r="BF215" s="104">
        <f t="shared" si="10"/>
        <v>0</v>
      </c>
      <c r="BG215" s="104">
        <f t="shared" si="11"/>
        <v>0</v>
      </c>
      <c r="BH215" s="104">
        <f t="shared" si="12"/>
        <v>0</v>
      </c>
      <c r="BI215" s="104">
        <f t="shared" si="13"/>
        <v>0</v>
      </c>
      <c r="BJ215" s="16" t="s">
        <v>23</v>
      </c>
      <c r="BK215" s="104">
        <f t="shared" si="14"/>
        <v>0</v>
      </c>
      <c r="BL215" s="16" t="s">
        <v>174</v>
      </c>
      <c r="BM215" s="16" t="s">
        <v>355</v>
      </c>
    </row>
    <row r="216" spans="2:65" s="1" customFormat="1" ht="31.5" customHeight="1">
      <c r="B216" s="129"/>
      <c r="C216" s="159" t="s">
        <v>356</v>
      </c>
      <c r="D216" s="159" t="s">
        <v>170</v>
      </c>
      <c r="E216" s="160" t="s">
        <v>357</v>
      </c>
      <c r="F216" s="260" t="s">
        <v>358</v>
      </c>
      <c r="G216" s="261"/>
      <c r="H216" s="261"/>
      <c r="I216" s="261"/>
      <c r="J216" s="161" t="s">
        <v>280</v>
      </c>
      <c r="K216" s="162">
        <v>1</v>
      </c>
      <c r="L216" s="262">
        <v>0</v>
      </c>
      <c r="M216" s="261"/>
      <c r="N216" s="263">
        <f t="shared" si="5"/>
        <v>0</v>
      </c>
      <c r="O216" s="261"/>
      <c r="P216" s="261"/>
      <c r="Q216" s="261"/>
      <c r="R216" s="131"/>
      <c r="T216" s="163" t="s">
        <v>21</v>
      </c>
      <c r="U216" s="42" t="s">
        <v>47</v>
      </c>
      <c r="V216" s="34"/>
      <c r="W216" s="164">
        <f t="shared" si="6"/>
        <v>0</v>
      </c>
      <c r="X216" s="164">
        <v>0</v>
      </c>
      <c r="Y216" s="164">
        <f t="shared" si="7"/>
        <v>0</v>
      </c>
      <c r="Z216" s="164">
        <v>0</v>
      </c>
      <c r="AA216" s="165">
        <f t="shared" si="8"/>
        <v>0</v>
      </c>
      <c r="AR216" s="16" t="s">
        <v>174</v>
      </c>
      <c r="AT216" s="16" t="s">
        <v>170</v>
      </c>
      <c r="AU216" s="16" t="s">
        <v>116</v>
      </c>
      <c r="AY216" s="16" t="s">
        <v>169</v>
      </c>
      <c r="BE216" s="104">
        <f t="shared" si="9"/>
        <v>0</v>
      </c>
      <c r="BF216" s="104">
        <f t="shared" si="10"/>
        <v>0</v>
      </c>
      <c r="BG216" s="104">
        <f t="shared" si="11"/>
        <v>0</v>
      </c>
      <c r="BH216" s="104">
        <f t="shared" si="12"/>
        <v>0</v>
      </c>
      <c r="BI216" s="104">
        <f t="shared" si="13"/>
        <v>0</v>
      </c>
      <c r="BJ216" s="16" t="s">
        <v>23</v>
      </c>
      <c r="BK216" s="104">
        <f t="shared" si="14"/>
        <v>0</v>
      </c>
      <c r="BL216" s="16" t="s">
        <v>174</v>
      </c>
      <c r="BM216" s="16" t="s">
        <v>359</v>
      </c>
    </row>
    <row r="217" spans="2:63" s="9" customFormat="1" ht="29.25" customHeight="1">
      <c r="B217" s="148"/>
      <c r="C217" s="149"/>
      <c r="D217" s="158" t="s">
        <v>142</v>
      </c>
      <c r="E217" s="158"/>
      <c r="F217" s="158"/>
      <c r="G217" s="158"/>
      <c r="H217" s="158"/>
      <c r="I217" s="158"/>
      <c r="J217" s="158"/>
      <c r="K217" s="158"/>
      <c r="L217" s="158"/>
      <c r="M217" s="158"/>
      <c r="N217" s="280">
        <f>BK217</f>
        <v>0</v>
      </c>
      <c r="O217" s="281"/>
      <c r="P217" s="281"/>
      <c r="Q217" s="281"/>
      <c r="R217" s="151"/>
      <c r="T217" s="152"/>
      <c r="U217" s="149"/>
      <c r="V217" s="149"/>
      <c r="W217" s="153">
        <f>SUM(W218:W223)</f>
        <v>0</v>
      </c>
      <c r="X217" s="149"/>
      <c r="Y217" s="153">
        <f>SUM(Y218:Y223)</f>
        <v>0</v>
      </c>
      <c r="Z217" s="149"/>
      <c r="AA217" s="154">
        <f>SUM(AA218:AA223)</f>
        <v>0</v>
      </c>
      <c r="AR217" s="155" t="s">
        <v>23</v>
      </c>
      <c r="AT217" s="156" t="s">
        <v>81</v>
      </c>
      <c r="AU217" s="156" t="s">
        <v>23</v>
      </c>
      <c r="AY217" s="155" t="s">
        <v>169</v>
      </c>
      <c r="BK217" s="157">
        <f>SUM(BK218:BK223)</f>
        <v>0</v>
      </c>
    </row>
    <row r="218" spans="2:65" s="1" customFormat="1" ht="31.5" customHeight="1">
      <c r="B218" s="129"/>
      <c r="C218" s="159" t="s">
        <v>360</v>
      </c>
      <c r="D218" s="159" t="s">
        <v>170</v>
      </c>
      <c r="E218" s="160" t="s">
        <v>361</v>
      </c>
      <c r="F218" s="260" t="s">
        <v>362</v>
      </c>
      <c r="G218" s="261"/>
      <c r="H218" s="261"/>
      <c r="I218" s="261"/>
      <c r="J218" s="161" t="s">
        <v>269</v>
      </c>
      <c r="K218" s="162">
        <v>116.526</v>
      </c>
      <c r="L218" s="262">
        <v>0</v>
      </c>
      <c r="M218" s="261"/>
      <c r="N218" s="263">
        <f>ROUND(L218*K218,2)</f>
        <v>0</v>
      </c>
      <c r="O218" s="261"/>
      <c r="P218" s="261"/>
      <c r="Q218" s="261"/>
      <c r="R218" s="131"/>
      <c r="T218" s="163" t="s">
        <v>21</v>
      </c>
      <c r="U218" s="42" t="s">
        <v>47</v>
      </c>
      <c r="V218" s="34"/>
      <c r="W218" s="164">
        <f>V218*K218</f>
        <v>0</v>
      </c>
      <c r="X218" s="164">
        <v>0</v>
      </c>
      <c r="Y218" s="164">
        <f>X218*K218</f>
        <v>0</v>
      </c>
      <c r="Z218" s="164">
        <v>0</v>
      </c>
      <c r="AA218" s="165">
        <f>Z218*K218</f>
        <v>0</v>
      </c>
      <c r="AR218" s="16" t="s">
        <v>174</v>
      </c>
      <c r="AT218" s="16" t="s">
        <v>170</v>
      </c>
      <c r="AU218" s="16" t="s">
        <v>116</v>
      </c>
      <c r="AY218" s="16" t="s">
        <v>169</v>
      </c>
      <c r="BE218" s="104">
        <f>IF(U218="základní",N218,0)</f>
        <v>0</v>
      </c>
      <c r="BF218" s="104">
        <f>IF(U218="snížená",N218,0)</f>
        <v>0</v>
      </c>
      <c r="BG218" s="104">
        <f>IF(U218="zákl. přenesená",N218,0)</f>
        <v>0</v>
      </c>
      <c r="BH218" s="104">
        <f>IF(U218="sníž. přenesená",N218,0)</f>
        <v>0</v>
      </c>
      <c r="BI218" s="104">
        <f>IF(U218="nulová",N218,0)</f>
        <v>0</v>
      </c>
      <c r="BJ218" s="16" t="s">
        <v>23</v>
      </c>
      <c r="BK218" s="104">
        <f>ROUND(L218*K218,2)</f>
        <v>0</v>
      </c>
      <c r="BL218" s="16" t="s">
        <v>174</v>
      </c>
      <c r="BM218" s="16" t="s">
        <v>363</v>
      </c>
    </row>
    <row r="219" spans="2:51" s="10" customFormat="1" ht="22.5" customHeight="1">
      <c r="B219" s="166"/>
      <c r="C219" s="167"/>
      <c r="D219" s="167"/>
      <c r="E219" s="168" t="s">
        <v>21</v>
      </c>
      <c r="F219" s="267" t="s">
        <v>364</v>
      </c>
      <c r="G219" s="266"/>
      <c r="H219" s="266"/>
      <c r="I219" s="266"/>
      <c r="J219" s="167"/>
      <c r="K219" s="169">
        <v>116.526</v>
      </c>
      <c r="L219" s="167"/>
      <c r="M219" s="167"/>
      <c r="N219" s="167"/>
      <c r="O219" s="167"/>
      <c r="P219" s="167"/>
      <c r="Q219" s="167"/>
      <c r="R219" s="170"/>
      <c r="T219" s="171"/>
      <c r="U219" s="167"/>
      <c r="V219" s="167"/>
      <c r="W219" s="167"/>
      <c r="X219" s="167"/>
      <c r="Y219" s="167"/>
      <c r="Z219" s="167"/>
      <c r="AA219" s="172"/>
      <c r="AT219" s="173" t="s">
        <v>182</v>
      </c>
      <c r="AU219" s="173" t="s">
        <v>116</v>
      </c>
      <c r="AV219" s="10" t="s">
        <v>116</v>
      </c>
      <c r="AW219" s="10" t="s">
        <v>38</v>
      </c>
      <c r="AX219" s="10" t="s">
        <v>23</v>
      </c>
      <c r="AY219" s="173" t="s">
        <v>169</v>
      </c>
    </row>
    <row r="220" spans="2:65" s="1" customFormat="1" ht="31.5" customHeight="1">
      <c r="B220" s="129"/>
      <c r="C220" s="159" t="s">
        <v>365</v>
      </c>
      <c r="D220" s="159" t="s">
        <v>170</v>
      </c>
      <c r="E220" s="160" t="s">
        <v>366</v>
      </c>
      <c r="F220" s="260" t="s">
        <v>367</v>
      </c>
      <c r="G220" s="261"/>
      <c r="H220" s="261"/>
      <c r="I220" s="261"/>
      <c r="J220" s="161" t="s">
        <v>269</v>
      </c>
      <c r="K220" s="162">
        <v>2330.52</v>
      </c>
      <c r="L220" s="262">
        <v>0</v>
      </c>
      <c r="M220" s="261"/>
      <c r="N220" s="263">
        <f>ROUND(L220*K220,2)</f>
        <v>0</v>
      </c>
      <c r="O220" s="261"/>
      <c r="P220" s="261"/>
      <c r="Q220" s="261"/>
      <c r="R220" s="131"/>
      <c r="T220" s="163" t="s">
        <v>21</v>
      </c>
      <c r="U220" s="42" t="s">
        <v>47</v>
      </c>
      <c r="V220" s="34"/>
      <c r="W220" s="164">
        <f>V220*K220</f>
        <v>0</v>
      </c>
      <c r="X220" s="164">
        <v>0</v>
      </c>
      <c r="Y220" s="164">
        <f>X220*K220</f>
        <v>0</v>
      </c>
      <c r="Z220" s="164">
        <v>0</v>
      </c>
      <c r="AA220" s="165">
        <f>Z220*K220</f>
        <v>0</v>
      </c>
      <c r="AR220" s="16" t="s">
        <v>174</v>
      </c>
      <c r="AT220" s="16" t="s">
        <v>170</v>
      </c>
      <c r="AU220" s="16" t="s">
        <v>116</v>
      </c>
      <c r="AY220" s="16" t="s">
        <v>169</v>
      </c>
      <c r="BE220" s="104">
        <f>IF(U220="základní",N220,0)</f>
        <v>0</v>
      </c>
      <c r="BF220" s="104">
        <f>IF(U220="snížená",N220,0)</f>
        <v>0</v>
      </c>
      <c r="BG220" s="104">
        <f>IF(U220="zákl. přenesená",N220,0)</f>
        <v>0</v>
      </c>
      <c r="BH220" s="104">
        <f>IF(U220="sníž. přenesená",N220,0)</f>
        <v>0</v>
      </c>
      <c r="BI220" s="104">
        <f>IF(U220="nulová",N220,0)</f>
        <v>0</v>
      </c>
      <c r="BJ220" s="16" t="s">
        <v>23</v>
      </c>
      <c r="BK220" s="104">
        <f>ROUND(L220*K220,2)</f>
        <v>0</v>
      </c>
      <c r="BL220" s="16" t="s">
        <v>174</v>
      </c>
      <c r="BM220" s="16" t="s">
        <v>368</v>
      </c>
    </row>
    <row r="221" spans="2:51" s="10" customFormat="1" ht="22.5" customHeight="1">
      <c r="B221" s="166"/>
      <c r="C221" s="167"/>
      <c r="D221" s="167"/>
      <c r="E221" s="168" t="s">
        <v>21</v>
      </c>
      <c r="F221" s="267" t="s">
        <v>369</v>
      </c>
      <c r="G221" s="266"/>
      <c r="H221" s="266"/>
      <c r="I221" s="266"/>
      <c r="J221" s="167"/>
      <c r="K221" s="169">
        <v>2330.52</v>
      </c>
      <c r="L221" s="167"/>
      <c r="M221" s="167"/>
      <c r="N221" s="167"/>
      <c r="O221" s="167"/>
      <c r="P221" s="167"/>
      <c r="Q221" s="167"/>
      <c r="R221" s="170"/>
      <c r="T221" s="171"/>
      <c r="U221" s="167"/>
      <c r="V221" s="167"/>
      <c r="W221" s="167"/>
      <c r="X221" s="167"/>
      <c r="Y221" s="167"/>
      <c r="Z221" s="167"/>
      <c r="AA221" s="172"/>
      <c r="AT221" s="173" t="s">
        <v>182</v>
      </c>
      <c r="AU221" s="173" t="s">
        <v>116</v>
      </c>
      <c r="AV221" s="10" t="s">
        <v>116</v>
      </c>
      <c r="AW221" s="10" t="s">
        <v>38</v>
      </c>
      <c r="AX221" s="10" t="s">
        <v>23</v>
      </c>
      <c r="AY221" s="173" t="s">
        <v>169</v>
      </c>
    </row>
    <row r="222" spans="2:65" s="1" customFormat="1" ht="31.5" customHeight="1">
      <c r="B222" s="129"/>
      <c r="C222" s="159" t="s">
        <v>370</v>
      </c>
      <c r="D222" s="159" t="s">
        <v>170</v>
      </c>
      <c r="E222" s="160" t="s">
        <v>371</v>
      </c>
      <c r="F222" s="260" t="s">
        <v>372</v>
      </c>
      <c r="G222" s="261"/>
      <c r="H222" s="261"/>
      <c r="I222" s="261"/>
      <c r="J222" s="161" t="s">
        <v>269</v>
      </c>
      <c r="K222" s="162">
        <v>116.526</v>
      </c>
      <c r="L222" s="262">
        <v>0</v>
      </c>
      <c r="M222" s="261"/>
      <c r="N222" s="263">
        <f>ROUND(L222*K222,2)</f>
        <v>0</v>
      </c>
      <c r="O222" s="261"/>
      <c r="P222" s="261"/>
      <c r="Q222" s="261"/>
      <c r="R222" s="131"/>
      <c r="T222" s="163" t="s">
        <v>21</v>
      </c>
      <c r="U222" s="42" t="s">
        <v>47</v>
      </c>
      <c r="V222" s="34"/>
      <c r="W222" s="164">
        <f>V222*K222</f>
        <v>0</v>
      </c>
      <c r="X222" s="164">
        <v>0</v>
      </c>
      <c r="Y222" s="164">
        <f>X222*K222</f>
        <v>0</v>
      </c>
      <c r="Z222" s="164">
        <v>0</v>
      </c>
      <c r="AA222" s="165">
        <f>Z222*K222</f>
        <v>0</v>
      </c>
      <c r="AR222" s="16" t="s">
        <v>174</v>
      </c>
      <c r="AT222" s="16" t="s">
        <v>170</v>
      </c>
      <c r="AU222" s="16" t="s">
        <v>116</v>
      </c>
      <c r="AY222" s="16" t="s">
        <v>169</v>
      </c>
      <c r="BE222" s="104">
        <f>IF(U222="základní",N222,0)</f>
        <v>0</v>
      </c>
      <c r="BF222" s="104">
        <f>IF(U222="snížená",N222,0)</f>
        <v>0</v>
      </c>
      <c r="BG222" s="104">
        <f>IF(U222="zákl. přenesená",N222,0)</f>
        <v>0</v>
      </c>
      <c r="BH222" s="104">
        <f>IF(U222="sníž. přenesená",N222,0)</f>
        <v>0</v>
      </c>
      <c r="BI222" s="104">
        <f>IF(U222="nulová",N222,0)</f>
        <v>0</v>
      </c>
      <c r="BJ222" s="16" t="s">
        <v>23</v>
      </c>
      <c r="BK222" s="104">
        <f>ROUND(L222*K222,2)</f>
        <v>0</v>
      </c>
      <c r="BL222" s="16" t="s">
        <v>174</v>
      </c>
      <c r="BM222" s="16" t="s">
        <v>373</v>
      </c>
    </row>
    <row r="223" spans="2:51" s="10" customFormat="1" ht="22.5" customHeight="1">
      <c r="B223" s="166"/>
      <c r="C223" s="167"/>
      <c r="D223" s="167"/>
      <c r="E223" s="168" t="s">
        <v>21</v>
      </c>
      <c r="F223" s="267" t="s">
        <v>374</v>
      </c>
      <c r="G223" s="266"/>
      <c r="H223" s="266"/>
      <c r="I223" s="266"/>
      <c r="J223" s="167"/>
      <c r="K223" s="169">
        <v>116.526</v>
      </c>
      <c r="L223" s="167"/>
      <c r="M223" s="167"/>
      <c r="N223" s="167"/>
      <c r="O223" s="167"/>
      <c r="P223" s="167"/>
      <c r="Q223" s="167"/>
      <c r="R223" s="170"/>
      <c r="T223" s="171"/>
      <c r="U223" s="167"/>
      <c r="V223" s="167"/>
      <c r="W223" s="167"/>
      <c r="X223" s="167"/>
      <c r="Y223" s="167"/>
      <c r="Z223" s="167"/>
      <c r="AA223" s="172"/>
      <c r="AT223" s="173" t="s">
        <v>182</v>
      </c>
      <c r="AU223" s="173" t="s">
        <v>116</v>
      </c>
      <c r="AV223" s="10" t="s">
        <v>116</v>
      </c>
      <c r="AW223" s="10" t="s">
        <v>38</v>
      </c>
      <c r="AX223" s="10" t="s">
        <v>23</v>
      </c>
      <c r="AY223" s="173" t="s">
        <v>169</v>
      </c>
    </row>
    <row r="224" spans="2:63" s="9" customFormat="1" ht="29.25" customHeight="1">
      <c r="B224" s="148"/>
      <c r="C224" s="149"/>
      <c r="D224" s="158" t="s">
        <v>143</v>
      </c>
      <c r="E224" s="158"/>
      <c r="F224" s="158"/>
      <c r="G224" s="158"/>
      <c r="H224" s="158"/>
      <c r="I224" s="158"/>
      <c r="J224" s="158"/>
      <c r="K224" s="158"/>
      <c r="L224" s="158"/>
      <c r="M224" s="158"/>
      <c r="N224" s="278">
        <f>BK224</f>
        <v>0</v>
      </c>
      <c r="O224" s="279"/>
      <c r="P224" s="279"/>
      <c r="Q224" s="279"/>
      <c r="R224" s="151"/>
      <c r="T224" s="152"/>
      <c r="U224" s="149"/>
      <c r="V224" s="149"/>
      <c r="W224" s="153">
        <f>W225</f>
        <v>0</v>
      </c>
      <c r="X224" s="149"/>
      <c r="Y224" s="153">
        <f>Y225</f>
        <v>0</v>
      </c>
      <c r="Z224" s="149"/>
      <c r="AA224" s="154">
        <f>AA225</f>
        <v>0</v>
      </c>
      <c r="AR224" s="155" t="s">
        <v>23</v>
      </c>
      <c r="AT224" s="156" t="s">
        <v>81</v>
      </c>
      <c r="AU224" s="156" t="s">
        <v>23</v>
      </c>
      <c r="AY224" s="155" t="s">
        <v>169</v>
      </c>
      <c r="BK224" s="157">
        <f>BK225</f>
        <v>0</v>
      </c>
    </row>
    <row r="225" spans="2:65" s="1" customFormat="1" ht="22.5" customHeight="1">
      <c r="B225" s="129"/>
      <c r="C225" s="159" t="s">
        <v>375</v>
      </c>
      <c r="D225" s="159" t="s">
        <v>170</v>
      </c>
      <c r="E225" s="160" t="s">
        <v>376</v>
      </c>
      <c r="F225" s="260" t="s">
        <v>377</v>
      </c>
      <c r="G225" s="261"/>
      <c r="H225" s="261"/>
      <c r="I225" s="261"/>
      <c r="J225" s="161" t="s">
        <v>269</v>
      </c>
      <c r="K225" s="162">
        <v>59.553</v>
      </c>
      <c r="L225" s="262">
        <v>0</v>
      </c>
      <c r="M225" s="261"/>
      <c r="N225" s="263">
        <f>ROUND(L225*K225,2)</f>
        <v>0</v>
      </c>
      <c r="O225" s="261"/>
      <c r="P225" s="261"/>
      <c r="Q225" s="261"/>
      <c r="R225" s="131"/>
      <c r="T225" s="163" t="s">
        <v>21</v>
      </c>
      <c r="U225" s="42" t="s">
        <v>47</v>
      </c>
      <c r="V225" s="34"/>
      <c r="W225" s="164">
        <f>V225*K225</f>
        <v>0</v>
      </c>
      <c r="X225" s="164">
        <v>0</v>
      </c>
      <c r="Y225" s="164">
        <f>X225*K225</f>
        <v>0</v>
      </c>
      <c r="Z225" s="164">
        <v>0</v>
      </c>
      <c r="AA225" s="165">
        <f>Z225*K225</f>
        <v>0</v>
      </c>
      <c r="AR225" s="16" t="s">
        <v>174</v>
      </c>
      <c r="AT225" s="16" t="s">
        <v>170</v>
      </c>
      <c r="AU225" s="16" t="s">
        <v>116</v>
      </c>
      <c r="AY225" s="16" t="s">
        <v>169</v>
      </c>
      <c r="BE225" s="104">
        <f>IF(U225="základní",N225,0)</f>
        <v>0</v>
      </c>
      <c r="BF225" s="104">
        <f>IF(U225="snížená",N225,0)</f>
        <v>0</v>
      </c>
      <c r="BG225" s="104">
        <f>IF(U225="zákl. přenesená",N225,0)</f>
        <v>0</v>
      </c>
      <c r="BH225" s="104">
        <f>IF(U225="sníž. přenesená",N225,0)</f>
        <v>0</v>
      </c>
      <c r="BI225" s="104">
        <f>IF(U225="nulová",N225,0)</f>
        <v>0</v>
      </c>
      <c r="BJ225" s="16" t="s">
        <v>23</v>
      </c>
      <c r="BK225" s="104">
        <f>ROUND(L225*K225,2)</f>
        <v>0</v>
      </c>
      <c r="BL225" s="16" t="s">
        <v>174</v>
      </c>
      <c r="BM225" s="16" t="s">
        <v>378</v>
      </c>
    </row>
    <row r="226" spans="2:63" s="9" customFormat="1" ht="36.75" customHeight="1">
      <c r="B226" s="148"/>
      <c r="C226" s="149"/>
      <c r="D226" s="150" t="s">
        <v>144</v>
      </c>
      <c r="E226" s="150"/>
      <c r="F226" s="150"/>
      <c r="G226" s="150"/>
      <c r="H226" s="150"/>
      <c r="I226" s="150"/>
      <c r="J226" s="150"/>
      <c r="K226" s="150"/>
      <c r="L226" s="150"/>
      <c r="M226" s="150"/>
      <c r="N226" s="282">
        <f>BK226</f>
        <v>0</v>
      </c>
      <c r="O226" s="283"/>
      <c r="P226" s="283"/>
      <c r="Q226" s="283"/>
      <c r="R226" s="151"/>
      <c r="T226" s="152"/>
      <c r="U226" s="149"/>
      <c r="V226" s="149"/>
      <c r="W226" s="153">
        <f>W227</f>
        <v>0</v>
      </c>
      <c r="X226" s="149"/>
      <c r="Y226" s="153">
        <f>Y227</f>
        <v>2.0288</v>
      </c>
      <c r="Z226" s="149"/>
      <c r="AA226" s="154">
        <f>AA227</f>
        <v>0</v>
      </c>
      <c r="AR226" s="155" t="s">
        <v>116</v>
      </c>
      <c r="AT226" s="156" t="s">
        <v>81</v>
      </c>
      <c r="AU226" s="156" t="s">
        <v>82</v>
      </c>
      <c r="AY226" s="155" t="s">
        <v>169</v>
      </c>
      <c r="BK226" s="157">
        <f>BK227</f>
        <v>0</v>
      </c>
    </row>
    <row r="227" spans="2:63" s="9" customFormat="1" ht="19.5" customHeight="1">
      <c r="B227" s="148"/>
      <c r="C227" s="149"/>
      <c r="D227" s="158" t="s">
        <v>145</v>
      </c>
      <c r="E227" s="158"/>
      <c r="F227" s="158"/>
      <c r="G227" s="158"/>
      <c r="H227" s="158"/>
      <c r="I227" s="158"/>
      <c r="J227" s="158"/>
      <c r="K227" s="158"/>
      <c r="L227" s="158"/>
      <c r="M227" s="158"/>
      <c r="N227" s="278">
        <f>BK227</f>
        <v>0</v>
      </c>
      <c r="O227" s="279"/>
      <c r="P227" s="279"/>
      <c r="Q227" s="279"/>
      <c r="R227" s="151"/>
      <c r="T227" s="152"/>
      <c r="U227" s="149"/>
      <c r="V227" s="149"/>
      <c r="W227" s="153">
        <f>SUM(W228:W232)</f>
        <v>0</v>
      </c>
      <c r="X227" s="149"/>
      <c r="Y227" s="153">
        <f>SUM(Y228:Y232)</f>
        <v>2.0288</v>
      </c>
      <c r="Z227" s="149"/>
      <c r="AA227" s="154">
        <f>SUM(AA228:AA232)</f>
        <v>0</v>
      </c>
      <c r="AR227" s="155" t="s">
        <v>116</v>
      </c>
      <c r="AT227" s="156" t="s">
        <v>81</v>
      </c>
      <c r="AU227" s="156" t="s">
        <v>23</v>
      </c>
      <c r="AY227" s="155" t="s">
        <v>169</v>
      </c>
      <c r="BK227" s="157">
        <f>SUM(BK228:BK232)</f>
        <v>0</v>
      </c>
    </row>
    <row r="228" spans="2:65" s="1" customFormat="1" ht="22.5" customHeight="1">
      <c r="B228" s="129"/>
      <c r="C228" s="159" t="s">
        <v>379</v>
      </c>
      <c r="D228" s="159" t="s">
        <v>170</v>
      </c>
      <c r="E228" s="160" t="s">
        <v>380</v>
      </c>
      <c r="F228" s="260" t="s">
        <v>381</v>
      </c>
      <c r="G228" s="261"/>
      <c r="H228" s="261"/>
      <c r="I228" s="261"/>
      <c r="J228" s="161" t="s">
        <v>294</v>
      </c>
      <c r="K228" s="162">
        <v>177</v>
      </c>
      <c r="L228" s="262">
        <v>0</v>
      </c>
      <c r="M228" s="261"/>
      <c r="N228" s="263">
        <f>ROUND(L228*K228,2)</f>
        <v>0</v>
      </c>
      <c r="O228" s="261"/>
      <c r="P228" s="261"/>
      <c r="Q228" s="261"/>
      <c r="R228" s="131"/>
      <c r="T228" s="163" t="s">
        <v>21</v>
      </c>
      <c r="U228" s="42" t="s">
        <v>47</v>
      </c>
      <c r="V228" s="34"/>
      <c r="W228" s="164">
        <f>V228*K228</f>
        <v>0</v>
      </c>
      <c r="X228" s="164">
        <v>0.0064</v>
      </c>
      <c r="Y228" s="164">
        <f>X228*K228</f>
        <v>1.1328</v>
      </c>
      <c r="Z228" s="164">
        <v>0</v>
      </c>
      <c r="AA228" s="165">
        <f>Z228*K228</f>
        <v>0</v>
      </c>
      <c r="AR228" s="16" t="s">
        <v>239</v>
      </c>
      <c r="AT228" s="16" t="s">
        <v>170</v>
      </c>
      <c r="AU228" s="16" t="s">
        <v>116</v>
      </c>
      <c r="AY228" s="16" t="s">
        <v>169</v>
      </c>
      <c r="BE228" s="104">
        <f>IF(U228="základní",N228,0)</f>
        <v>0</v>
      </c>
      <c r="BF228" s="104">
        <f>IF(U228="snížená",N228,0)</f>
        <v>0</v>
      </c>
      <c r="BG228" s="104">
        <f>IF(U228="zákl. přenesená",N228,0)</f>
        <v>0</v>
      </c>
      <c r="BH228" s="104">
        <f>IF(U228="sníž. přenesená",N228,0)</f>
        <v>0</v>
      </c>
      <c r="BI228" s="104">
        <f>IF(U228="nulová",N228,0)</f>
        <v>0</v>
      </c>
      <c r="BJ228" s="16" t="s">
        <v>23</v>
      </c>
      <c r="BK228" s="104">
        <f>ROUND(L228*K228,2)</f>
        <v>0</v>
      </c>
      <c r="BL228" s="16" t="s">
        <v>239</v>
      </c>
      <c r="BM228" s="16" t="s">
        <v>382</v>
      </c>
    </row>
    <row r="229" spans="2:51" s="10" customFormat="1" ht="22.5" customHeight="1">
      <c r="B229" s="166"/>
      <c r="C229" s="167"/>
      <c r="D229" s="167"/>
      <c r="E229" s="168" t="s">
        <v>21</v>
      </c>
      <c r="F229" s="267" t="s">
        <v>383</v>
      </c>
      <c r="G229" s="266"/>
      <c r="H229" s="266"/>
      <c r="I229" s="266"/>
      <c r="J229" s="167"/>
      <c r="K229" s="169">
        <v>177</v>
      </c>
      <c r="L229" s="167"/>
      <c r="M229" s="167"/>
      <c r="N229" s="167"/>
      <c r="O229" s="167"/>
      <c r="P229" s="167"/>
      <c r="Q229" s="167"/>
      <c r="R229" s="170"/>
      <c r="T229" s="171"/>
      <c r="U229" s="167"/>
      <c r="V229" s="167"/>
      <c r="W229" s="167"/>
      <c r="X229" s="167"/>
      <c r="Y229" s="167"/>
      <c r="Z229" s="167"/>
      <c r="AA229" s="172"/>
      <c r="AT229" s="173" t="s">
        <v>182</v>
      </c>
      <c r="AU229" s="173" t="s">
        <v>116</v>
      </c>
      <c r="AV229" s="10" t="s">
        <v>116</v>
      </c>
      <c r="AW229" s="10" t="s">
        <v>38</v>
      </c>
      <c r="AX229" s="10" t="s">
        <v>23</v>
      </c>
      <c r="AY229" s="173" t="s">
        <v>169</v>
      </c>
    </row>
    <row r="230" spans="2:65" s="1" customFormat="1" ht="31.5" customHeight="1">
      <c r="B230" s="129"/>
      <c r="C230" s="159" t="s">
        <v>384</v>
      </c>
      <c r="D230" s="159" t="s">
        <v>170</v>
      </c>
      <c r="E230" s="160" t="s">
        <v>385</v>
      </c>
      <c r="F230" s="260" t="s">
        <v>386</v>
      </c>
      <c r="G230" s="261"/>
      <c r="H230" s="261"/>
      <c r="I230" s="261"/>
      <c r="J230" s="161" t="s">
        <v>294</v>
      </c>
      <c r="K230" s="162">
        <v>140</v>
      </c>
      <c r="L230" s="262">
        <v>0</v>
      </c>
      <c r="M230" s="261"/>
      <c r="N230" s="263">
        <f>ROUND(L230*K230,2)</f>
        <v>0</v>
      </c>
      <c r="O230" s="261"/>
      <c r="P230" s="261"/>
      <c r="Q230" s="261"/>
      <c r="R230" s="131"/>
      <c r="T230" s="163" t="s">
        <v>21</v>
      </c>
      <c r="U230" s="42" t="s">
        <v>47</v>
      </c>
      <c r="V230" s="34"/>
      <c r="W230" s="164">
        <f>V230*K230</f>
        <v>0</v>
      </c>
      <c r="X230" s="164">
        <v>0.0064</v>
      </c>
      <c r="Y230" s="164">
        <f>X230*K230</f>
        <v>0.896</v>
      </c>
      <c r="Z230" s="164">
        <v>0</v>
      </c>
      <c r="AA230" s="165">
        <f>Z230*K230</f>
        <v>0</v>
      </c>
      <c r="AR230" s="16" t="s">
        <v>239</v>
      </c>
      <c r="AT230" s="16" t="s">
        <v>170</v>
      </c>
      <c r="AU230" s="16" t="s">
        <v>116</v>
      </c>
      <c r="AY230" s="16" t="s">
        <v>169</v>
      </c>
      <c r="BE230" s="104">
        <f>IF(U230="základní",N230,0)</f>
        <v>0</v>
      </c>
      <c r="BF230" s="104">
        <f>IF(U230="snížená",N230,0)</f>
        <v>0</v>
      </c>
      <c r="BG230" s="104">
        <f>IF(U230="zákl. přenesená",N230,0)</f>
        <v>0</v>
      </c>
      <c r="BH230" s="104">
        <f>IF(U230="sníž. přenesená",N230,0)</f>
        <v>0</v>
      </c>
      <c r="BI230" s="104">
        <f>IF(U230="nulová",N230,0)</f>
        <v>0</v>
      </c>
      <c r="BJ230" s="16" t="s">
        <v>23</v>
      </c>
      <c r="BK230" s="104">
        <f>ROUND(L230*K230,2)</f>
        <v>0</v>
      </c>
      <c r="BL230" s="16" t="s">
        <v>239</v>
      </c>
      <c r="BM230" s="16" t="s">
        <v>387</v>
      </c>
    </row>
    <row r="231" spans="2:51" s="10" customFormat="1" ht="22.5" customHeight="1">
      <c r="B231" s="166"/>
      <c r="C231" s="167"/>
      <c r="D231" s="167"/>
      <c r="E231" s="168" t="s">
        <v>21</v>
      </c>
      <c r="F231" s="267" t="s">
        <v>388</v>
      </c>
      <c r="G231" s="266"/>
      <c r="H231" s="266"/>
      <c r="I231" s="266"/>
      <c r="J231" s="167"/>
      <c r="K231" s="169">
        <v>140</v>
      </c>
      <c r="L231" s="167"/>
      <c r="M231" s="167"/>
      <c r="N231" s="167"/>
      <c r="O231" s="167"/>
      <c r="P231" s="167"/>
      <c r="Q231" s="167"/>
      <c r="R231" s="170"/>
      <c r="T231" s="171"/>
      <c r="U231" s="167"/>
      <c r="V231" s="167"/>
      <c r="W231" s="167"/>
      <c r="X231" s="167"/>
      <c r="Y231" s="167"/>
      <c r="Z231" s="167"/>
      <c r="AA231" s="172"/>
      <c r="AT231" s="173" t="s">
        <v>182</v>
      </c>
      <c r="AU231" s="173" t="s">
        <v>116</v>
      </c>
      <c r="AV231" s="10" t="s">
        <v>116</v>
      </c>
      <c r="AW231" s="10" t="s">
        <v>38</v>
      </c>
      <c r="AX231" s="10" t="s">
        <v>23</v>
      </c>
      <c r="AY231" s="173" t="s">
        <v>169</v>
      </c>
    </row>
    <row r="232" spans="2:65" s="1" customFormat="1" ht="31.5" customHeight="1">
      <c r="B232" s="129"/>
      <c r="C232" s="159" t="s">
        <v>389</v>
      </c>
      <c r="D232" s="159" t="s">
        <v>170</v>
      </c>
      <c r="E232" s="160" t="s">
        <v>390</v>
      </c>
      <c r="F232" s="260" t="s">
        <v>391</v>
      </c>
      <c r="G232" s="261"/>
      <c r="H232" s="261"/>
      <c r="I232" s="261"/>
      <c r="J232" s="161" t="s">
        <v>269</v>
      </c>
      <c r="K232" s="162">
        <v>2.029</v>
      </c>
      <c r="L232" s="262">
        <v>0</v>
      </c>
      <c r="M232" s="261"/>
      <c r="N232" s="263">
        <f>ROUND(L232*K232,2)</f>
        <v>0</v>
      </c>
      <c r="O232" s="261"/>
      <c r="P232" s="261"/>
      <c r="Q232" s="261"/>
      <c r="R232" s="131"/>
      <c r="T232" s="163" t="s">
        <v>21</v>
      </c>
      <c r="U232" s="42" t="s">
        <v>47</v>
      </c>
      <c r="V232" s="34"/>
      <c r="W232" s="164">
        <f>V232*K232</f>
        <v>0</v>
      </c>
      <c r="X232" s="164">
        <v>0</v>
      </c>
      <c r="Y232" s="164">
        <f>X232*K232</f>
        <v>0</v>
      </c>
      <c r="Z232" s="164">
        <v>0</v>
      </c>
      <c r="AA232" s="165">
        <f>Z232*K232</f>
        <v>0</v>
      </c>
      <c r="AR232" s="16" t="s">
        <v>239</v>
      </c>
      <c r="AT232" s="16" t="s">
        <v>170</v>
      </c>
      <c r="AU232" s="16" t="s">
        <v>116</v>
      </c>
      <c r="AY232" s="16" t="s">
        <v>169</v>
      </c>
      <c r="BE232" s="104">
        <f>IF(U232="základní",N232,0)</f>
        <v>0</v>
      </c>
      <c r="BF232" s="104">
        <f>IF(U232="snížená",N232,0)</f>
        <v>0</v>
      </c>
      <c r="BG232" s="104">
        <f>IF(U232="zákl. přenesená",N232,0)</f>
        <v>0</v>
      </c>
      <c r="BH232" s="104">
        <f>IF(U232="sníž. přenesená",N232,0)</f>
        <v>0</v>
      </c>
      <c r="BI232" s="104">
        <f>IF(U232="nulová",N232,0)</f>
        <v>0</v>
      </c>
      <c r="BJ232" s="16" t="s">
        <v>23</v>
      </c>
      <c r="BK232" s="104">
        <f>ROUND(L232*K232,2)</f>
        <v>0</v>
      </c>
      <c r="BL232" s="16" t="s">
        <v>239</v>
      </c>
      <c r="BM232" s="16" t="s">
        <v>392</v>
      </c>
    </row>
    <row r="233" spans="2:63" s="1" customFormat="1" ht="49.5" customHeight="1">
      <c r="B233" s="33"/>
      <c r="C233" s="34"/>
      <c r="D233" s="150" t="s">
        <v>393</v>
      </c>
      <c r="E233" s="34"/>
      <c r="F233" s="34"/>
      <c r="G233" s="34"/>
      <c r="H233" s="34"/>
      <c r="I233" s="34"/>
      <c r="J233" s="34"/>
      <c r="K233" s="34"/>
      <c r="L233" s="34"/>
      <c r="M233" s="34"/>
      <c r="N233" s="284">
        <f aca="true" t="shared" si="15" ref="N233:N238">BK233</f>
        <v>0</v>
      </c>
      <c r="O233" s="285"/>
      <c r="P233" s="285"/>
      <c r="Q233" s="285"/>
      <c r="R233" s="35"/>
      <c r="T233" s="72"/>
      <c r="U233" s="34"/>
      <c r="V233" s="34"/>
      <c r="W233" s="34"/>
      <c r="X233" s="34"/>
      <c r="Y233" s="34"/>
      <c r="Z233" s="34"/>
      <c r="AA233" s="73"/>
      <c r="AT233" s="16" t="s">
        <v>81</v>
      </c>
      <c r="AU233" s="16" t="s">
        <v>82</v>
      </c>
      <c r="AY233" s="16" t="s">
        <v>394</v>
      </c>
      <c r="BK233" s="104">
        <f>SUM(BK234:BK238)</f>
        <v>0</v>
      </c>
    </row>
    <row r="234" spans="2:63" s="1" customFormat="1" ht="21.75" customHeight="1">
      <c r="B234" s="33"/>
      <c r="C234" s="178" t="s">
        <v>21</v>
      </c>
      <c r="D234" s="178" t="s">
        <v>170</v>
      </c>
      <c r="E234" s="179" t="s">
        <v>21</v>
      </c>
      <c r="F234" s="272" t="s">
        <v>21</v>
      </c>
      <c r="G234" s="273"/>
      <c r="H234" s="273"/>
      <c r="I234" s="273"/>
      <c r="J234" s="180" t="s">
        <v>21</v>
      </c>
      <c r="K234" s="181"/>
      <c r="L234" s="262"/>
      <c r="M234" s="274"/>
      <c r="N234" s="275">
        <f t="shared" si="15"/>
        <v>0</v>
      </c>
      <c r="O234" s="274"/>
      <c r="P234" s="274"/>
      <c r="Q234" s="274"/>
      <c r="R234" s="35"/>
      <c r="T234" s="163" t="s">
        <v>21</v>
      </c>
      <c r="U234" s="182" t="s">
        <v>47</v>
      </c>
      <c r="V234" s="34"/>
      <c r="W234" s="34"/>
      <c r="X234" s="34"/>
      <c r="Y234" s="34"/>
      <c r="Z234" s="34"/>
      <c r="AA234" s="73"/>
      <c r="AT234" s="16" t="s">
        <v>394</v>
      </c>
      <c r="AU234" s="16" t="s">
        <v>23</v>
      </c>
      <c r="AY234" s="16" t="s">
        <v>394</v>
      </c>
      <c r="BE234" s="104">
        <f>IF(U234="základní",N234,0)</f>
        <v>0</v>
      </c>
      <c r="BF234" s="104">
        <f>IF(U234="snížená",N234,0)</f>
        <v>0</v>
      </c>
      <c r="BG234" s="104">
        <f>IF(U234="zákl. přenesená",N234,0)</f>
        <v>0</v>
      </c>
      <c r="BH234" s="104">
        <f>IF(U234="sníž. přenesená",N234,0)</f>
        <v>0</v>
      </c>
      <c r="BI234" s="104">
        <f>IF(U234="nulová",N234,0)</f>
        <v>0</v>
      </c>
      <c r="BJ234" s="16" t="s">
        <v>23</v>
      </c>
      <c r="BK234" s="104">
        <f>L234*K234</f>
        <v>0</v>
      </c>
    </row>
    <row r="235" spans="2:63" s="1" customFormat="1" ht="21.75" customHeight="1">
      <c r="B235" s="33"/>
      <c r="C235" s="178" t="s">
        <v>21</v>
      </c>
      <c r="D235" s="178" t="s">
        <v>170</v>
      </c>
      <c r="E235" s="179" t="s">
        <v>21</v>
      </c>
      <c r="F235" s="272" t="s">
        <v>21</v>
      </c>
      <c r="G235" s="273"/>
      <c r="H235" s="273"/>
      <c r="I235" s="273"/>
      <c r="J235" s="180" t="s">
        <v>21</v>
      </c>
      <c r="K235" s="181"/>
      <c r="L235" s="262"/>
      <c r="M235" s="274"/>
      <c r="N235" s="275">
        <f t="shared" si="15"/>
        <v>0</v>
      </c>
      <c r="O235" s="274"/>
      <c r="P235" s="274"/>
      <c r="Q235" s="274"/>
      <c r="R235" s="35"/>
      <c r="T235" s="163" t="s">
        <v>21</v>
      </c>
      <c r="U235" s="182" t="s">
        <v>47</v>
      </c>
      <c r="V235" s="34"/>
      <c r="W235" s="34"/>
      <c r="X235" s="34"/>
      <c r="Y235" s="34"/>
      <c r="Z235" s="34"/>
      <c r="AA235" s="73"/>
      <c r="AT235" s="16" t="s">
        <v>394</v>
      </c>
      <c r="AU235" s="16" t="s">
        <v>23</v>
      </c>
      <c r="AY235" s="16" t="s">
        <v>394</v>
      </c>
      <c r="BE235" s="104">
        <f>IF(U235="základní",N235,0)</f>
        <v>0</v>
      </c>
      <c r="BF235" s="104">
        <f>IF(U235="snížená",N235,0)</f>
        <v>0</v>
      </c>
      <c r="BG235" s="104">
        <f>IF(U235="zákl. přenesená",N235,0)</f>
        <v>0</v>
      </c>
      <c r="BH235" s="104">
        <f>IF(U235="sníž. přenesená",N235,0)</f>
        <v>0</v>
      </c>
      <c r="BI235" s="104">
        <f>IF(U235="nulová",N235,0)</f>
        <v>0</v>
      </c>
      <c r="BJ235" s="16" t="s">
        <v>23</v>
      </c>
      <c r="BK235" s="104">
        <f>L235*K235</f>
        <v>0</v>
      </c>
    </row>
    <row r="236" spans="2:63" s="1" customFormat="1" ht="21.75" customHeight="1">
      <c r="B236" s="33"/>
      <c r="C236" s="178" t="s">
        <v>21</v>
      </c>
      <c r="D236" s="178" t="s">
        <v>170</v>
      </c>
      <c r="E236" s="179" t="s">
        <v>21</v>
      </c>
      <c r="F236" s="272" t="s">
        <v>21</v>
      </c>
      <c r="G236" s="273"/>
      <c r="H236" s="273"/>
      <c r="I236" s="273"/>
      <c r="J236" s="180" t="s">
        <v>21</v>
      </c>
      <c r="K236" s="181"/>
      <c r="L236" s="262"/>
      <c r="M236" s="274"/>
      <c r="N236" s="275">
        <f t="shared" si="15"/>
        <v>0</v>
      </c>
      <c r="O236" s="274"/>
      <c r="P236" s="274"/>
      <c r="Q236" s="274"/>
      <c r="R236" s="35"/>
      <c r="T236" s="163" t="s">
        <v>21</v>
      </c>
      <c r="U236" s="182" t="s">
        <v>47</v>
      </c>
      <c r="V236" s="34"/>
      <c r="W236" s="34"/>
      <c r="X236" s="34"/>
      <c r="Y236" s="34"/>
      <c r="Z236" s="34"/>
      <c r="AA236" s="73"/>
      <c r="AT236" s="16" t="s">
        <v>394</v>
      </c>
      <c r="AU236" s="16" t="s">
        <v>23</v>
      </c>
      <c r="AY236" s="16" t="s">
        <v>394</v>
      </c>
      <c r="BE236" s="104">
        <f>IF(U236="základní",N236,0)</f>
        <v>0</v>
      </c>
      <c r="BF236" s="104">
        <f>IF(U236="snížená",N236,0)</f>
        <v>0</v>
      </c>
      <c r="BG236" s="104">
        <f>IF(U236="zákl. přenesená",N236,0)</f>
        <v>0</v>
      </c>
      <c r="BH236" s="104">
        <f>IF(U236="sníž. přenesená",N236,0)</f>
        <v>0</v>
      </c>
      <c r="BI236" s="104">
        <f>IF(U236="nulová",N236,0)</f>
        <v>0</v>
      </c>
      <c r="BJ236" s="16" t="s">
        <v>23</v>
      </c>
      <c r="BK236" s="104">
        <f>L236*K236</f>
        <v>0</v>
      </c>
    </row>
    <row r="237" spans="2:63" s="1" customFormat="1" ht="21.75" customHeight="1">
      <c r="B237" s="33"/>
      <c r="C237" s="178" t="s">
        <v>21</v>
      </c>
      <c r="D237" s="178" t="s">
        <v>170</v>
      </c>
      <c r="E237" s="179" t="s">
        <v>21</v>
      </c>
      <c r="F237" s="272" t="s">
        <v>21</v>
      </c>
      <c r="G237" s="273"/>
      <c r="H237" s="273"/>
      <c r="I237" s="273"/>
      <c r="J237" s="180" t="s">
        <v>21</v>
      </c>
      <c r="K237" s="181"/>
      <c r="L237" s="262"/>
      <c r="M237" s="274"/>
      <c r="N237" s="275">
        <f t="shared" si="15"/>
        <v>0</v>
      </c>
      <c r="O237" s="274"/>
      <c r="P237" s="274"/>
      <c r="Q237" s="274"/>
      <c r="R237" s="35"/>
      <c r="T237" s="163" t="s">
        <v>21</v>
      </c>
      <c r="U237" s="182" t="s">
        <v>47</v>
      </c>
      <c r="V237" s="34"/>
      <c r="W237" s="34"/>
      <c r="X237" s="34"/>
      <c r="Y237" s="34"/>
      <c r="Z237" s="34"/>
      <c r="AA237" s="73"/>
      <c r="AT237" s="16" t="s">
        <v>394</v>
      </c>
      <c r="AU237" s="16" t="s">
        <v>23</v>
      </c>
      <c r="AY237" s="16" t="s">
        <v>394</v>
      </c>
      <c r="BE237" s="104">
        <f>IF(U237="základní",N237,0)</f>
        <v>0</v>
      </c>
      <c r="BF237" s="104">
        <f>IF(U237="snížená",N237,0)</f>
        <v>0</v>
      </c>
      <c r="BG237" s="104">
        <f>IF(U237="zákl. přenesená",N237,0)</f>
        <v>0</v>
      </c>
      <c r="BH237" s="104">
        <f>IF(U237="sníž. přenesená",N237,0)</f>
        <v>0</v>
      </c>
      <c r="BI237" s="104">
        <f>IF(U237="nulová",N237,0)</f>
        <v>0</v>
      </c>
      <c r="BJ237" s="16" t="s">
        <v>23</v>
      </c>
      <c r="BK237" s="104">
        <f>L237*K237</f>
        <v>0</v>
      </c>
    </row>
    <row r="238" spans="2:63" s="1" customFormat="1" ht="21.75" customHeight="1">
      <c r="B238" s="33"/>
      <c r="C238" s="178" t="s">
        <v>21</v>
      </c>
      <c r="D238" s="178" t="s">
        <v>170</v>
      </c>
      <c r="E238" s="179" t="s">
        <v>21</v>
      </c>
      <c r="F238" s="272" t="s">
        <v>21</v>
      </c>
      <c r="G238" s="273"/>
      <c r="H238" s="273"/>
      <c r="I238" s="273"/>
      <c r="J238" s="180" t="s">
        <v>21</v>
      </c>
      <c r="K238" s="181"/>
      <c r="L238" s="262"/>
      <c r="M238" s="274"/>
      <c r="N238" s="275">
        <f t="shared" si="15"/>
        <v>0</v>
      </c>
      <c r="O238" s="274"/>
      <c r="P238" s="274"/>
      <c r="Q238" s="274"/>
      <c r="R238" s="35"/>
      <c r="T238" s="163" t="s">
        <v>21</v>
      </c>
      <c r="U238" s="182" t="s">
        <v>47</v>
      </c>
      <c r="V238" s="54"/>
      <c r="W238" s="54"/>
      <c r="X238" s="54"/>
      <c r="Y238" s="54"/>
      <c r="Z238" s="54"/>
      <c r="AA238" s="56"/>
      <c r="AT238" s="16" t="s">
        <v>394</v>
      </c>
      <c r="AU238" s="16" t="s">
        <v>23</v>
      </c>
      <c r="AY238" s="16" t="s">
        <v>394</v>
      </c>
      <c r="BE238" s="104">
        <f>IF(U238="základní",N238,0)</f>
        <v>0</v>
      </c>
      <c r="BF238" s="104">
        <f>IF(U238="snížená",N238,0)</f>
        <v>0</v>
      </c>
      <c r="BG238" s="104">
        <f>IF(U238="zákl. přenesená",N238,0)</f>
        <v>0</v>
      </c>
      <c r="BH238" s="104">
        <f>IF(U238="sníž. přenesená",N238,0)</f>
        <v>0</v>
      </c>
      <c r="BI238" s="104">
        <f>IF(U238="nulová",N238,0)</f>
        <v>0</v>
      </c>
      <c r="BJ238" s="16" t="s">
        <v>23</v>
      </c>
      <c r="BK238" s="104">
        <f>L238*K238</f>
        <v>0</v>
      </c>
    </row>
    <row r="239" spans="2:18" s="1" customFormat="1" ht="6.75" customHeight="1">
      <c r="B239" s="57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9"/>
    </row>
  </sheetData>
  <sheetProtection password="CC35" sheet="1" objects="1" scenarios="1" formatColumns="0" formatRows="0" sort="0" autoFilter="0"/>
  <mergeCells count="294">
    <mergeCell ref="N226:Q226"/>
    <mergeCell ref="N227:Q227"/>
    <mergeCell ref="N233:Q233"/>
    <mergeCell ref="H1:K1"/>
    <mergeCell ref="S2:AC2"/>
    <mergeCell ref="N124:Q124"/>
    <mergeCell ref="N125:Q125"/>
    <mergeCell ref="N126:Q126"/>
    <mergeCell ref="N147:Q147"/>
    <mergeCell ref="N190:Q190"/>
    <mergeCell ref="N217:Q217"/>
    <mergeCell ref="F237:I237"/>
    <mergeCell ref="L237:M237"/>
    <mergeCell ref="N237:Q237"/>
    <mergeCell ref="F238:I238"/>
    <mergeCell ref="L238:M238"/>
    <mergeCell ref="N238:Q238"/>
    <mergeCell ref="F235:I235"/>
    <mergeCell ref="L235:M235"/>
    <mergeCell ref="N235:Q235"/>
    <mergeCell ref="F236:I236"/>
    <mergeCell ref="L236:M236"/>
    <mergeCell ref="N236:Q236"/>
    <mergeCell ref="F231:I231"/>
    <mergeCell ref="F232:I232"/>
    <mergeCell ref="L232:M232"/>
    <mergeCell ref="N232:Q232"/>
    <mergeCell ref="F234:I234"/>
    <mergeCell ref="L234:M234"/>
    <mergeCell ref="N234:Q234"/>
    <mergeCell ref="F228:I228"/>
    <mergeCell ref="L228:M228"/>
    <mergeCell ref="N228:Q228"/>
    <mergeCell ref="F229:I229"/>
    <mergeCell ref="F230:I230"/>
    <mergeCell ref="L230:M230"/>
    <mergeCell ref="N230:Q230"/>
    <mergeCell ref="F221:I221"/>
    <mergeCell ref="F222:I222"/>
    <mergeCell ref="L222:M222"/>
    <mergeCell ref="N222:Q222"/>
    <mergeCell ref="F223:I223"/>
    <mergeCell ref="F225:I225"/>
    <mergeCell ref="L225:M225"/>
    <mergeCell ref="N225:Q225"/>
    <mergeCell ref="N224:Q224"/>
    <mergeCell ref="F218:I218"/>
    <mergeCell ref="L218:M218"/>
    <mergeCell ref="N218:Q218"/>
    <mergeCell ref="F219:I219"/>
    <mergeCell ref="F220:I220"/>
    <mergeCell ref="L220:M220"/>
    <mergeCell ref="N220:Q220"/>
    <mergeCell ref="F215:I215"/>
    <mergeCell ref="L215:M215"/>
    <mergeCell ref="N215:Q215"/>
    <mergeCell ref="F216:I216"/>
    <mergeCell ref="L216:M216"/>
    <mergeCell ref="N216:Q216"/>
    <mergeCell ref="F213:I213"/>
    <mergeCell ref="L213:M213"/>
    <mergeCell ref="N213:Q213"/>
    <mergeCell ref="F214:I214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07:I207"/>
    <mergeCell ref="F208:I208"/>
    <mergeCell ref="L208:M208"/>
    <mergeCell ref="N208:Q208"/>
    <mergeCell ref="F209:I209"/>
    <mergeCell ref="F210:I210"/>
    <mergeCell ref="L210:M210"/>
    <mergeCell ref="N210:Q210"/>
    <mergeCell ref="F203:I203"/>
    <mergeCell ref="F204:I204"/>
    <mergeCell ref="L204:M204"/>
    <mergeCell ref="N204:Q204"/>
    <mergeCell ref="F205:I205"/>
    <mergeCell ref="F206:I206"/>
    <mergeCell ref="L206:M206"/>
    <mergeCell ref="N206:Q206"/>
    <mergeCell ref="F201:I201"/>
    <mergeCell ref="L201:M201"/>
    <mergeCell ref="N201:Q201"/>
    <mergeCell ref="F202:I202"/>
    <mergeCell ref="L202:M202"/>
    <mergeCell ref="N202:Q202"/>
    <mergeCell ref="F198:I198"/>
    <mergeCell ref="L198:M198"/>
    <mergeCell ref="N198:Q198"/>
    <mergeCell ref="F199:I199"/>
    <mergeCell ref="F200:I200"/>
    <mergeCell ref="L200:M200"/>
    <mergeCell ref="N200:Q200"/>
    <mergeCell ref="F195:I195"/>
    <mergeCell ref="L195:M195"/>
    <mergeCell ref="N195:Q195"/>
    <mergeCell ref="F196:I196"/>
    <mergeCell ref="F197:I197"/>
    <mergeCell ref="L197:M197"/>
    <mergeCell ref="N197:Q197"/>
    <mergeCell ref="F192:I192"/>
    <mergeCell ref="L192:M192"/>
    <mergeCell ref="N192:Q192"/>
    <mergeCell ref="F193:I193"/>
    <mergeCell ref="F194:I194"/>
    <mergeCell ref="L194:M194"/>
    <mergeCell ref="N194:Q194"/>
    <mergeCell ref="F188:I188"/>
    <mergeCell ref="L188:M188"/>
    <mergeCell ref="N188:Q188"/>
    <mergeCell ref="F189:I189"/>
    <mergeCell ref="F191:I191"/>
    <mergeCell ref="L191:M191"/>
    <mergeCell ref="N191:Q191"/>
    <mergeCell ref="F184:I184"/>
    <mergeCell ref="F185:I185"/>
    <mergeCell ref="F186:I186"/>
    <mergeCell ref="L186:M186"/>
    <mergeCell ref="N186:Q186"/>
    <mergeCell ref="F187:I187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76:I176"/>
    <mergeCell ref="F177:I177"/>
    <mergeCell ref="L177:M177"/>
    <mergeCell ref="N177:Q177"/>
    <mergeCell ref="F178:I178"/>
    <mergeCell ref="F179:I179"/>
    <mergeCell ref="F172:I172"/>
    <mergeCell ref="F173:I173"/>
    <mergeCell ref="F174:I174"/>
    <mergeCell ref="L174:M174"/>
    <mergeCell ref="N174:Q174"/>
    <mergeCell ref="F175:I175"/>
    <mergeCell ref="F169:I169"/>
    <mergeCell ref="L169:M169"/>
    <mergeCell ref="N169:Q169"/>
    <mergeCell ref="F170:I170"/>
    <mergeCell ref="F171:I171"/>
    <mergeCell ref="L171:M171"/>
    <mergeCell ref="N171:Q171"/>
    <mergeCell ref="F165:I165"/>
    <mergeCell ref="F166:I166"/>
    <mergeCell ref="L166:M166"/>
    <mergeCell ref="N166:Q166"/>
    <mergeCell ref="F167:I167"/>
    <mergeCell ref="F168:I168"/>
    <mergeCell ref="F161:I161"/>
    <mergeCell ref="F162:I162"/>
    <mergeCell ref="F163:I163"/>
    <mergeCell ref="L163:M163"/>
    <mergeCell ref="N163:Q163"/>
    <mergeCell ref="F164:I164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53:I153"/>
    <mergeCell ref="F154:I154"/>
    <mergeCell ref="L154:M154"/>
    <mergeCell ref="N154:Q154"/>
    <mergeCell ref="F155:I155"/>
    <mergeCell ref="F156:I156"/>
    <mergeCell ref="F149:I149"/>
    <mergeCell ref="F150:I150"/>
    <mergeCell ref="F151:I151"/>
    <mergeCell ref="L151:M151"/>
    <mergeCell ref="N151:Q151"/>
    <mergeCell ref="F152:I152"/>
    <mergeCell ref="F145:I145"/>
    <mergeCell ref="L145:M145"/>
    <mergeCell ref="N145:Q145"/>
    <mergeCell ref="F146:I146"/>
    <mergeCell ref="F148:I148"/>
    <mergeCell ref="L148:M148"/>
    <mergeCell ref="N148:Q148"/>
    <mergeCell ref="F141:I141"/>
    <mergeCell ref="F142:I142"/>
    <mergeCell ref="L142:M142"/>
    <mergeCell ref="N142:Q142"/>
    <mergeCell ref="F143:I143"/>
    <mergeCell ref="F144:I144"/>
    <mergeCell ref="F138:I138"/>
    <mergeCell ref="L138:M138"/>
    <mergeCell ref="N138:Q138"/>
    <mergeCell ref="F139:I139"/>
    <mergeCell ref="F140:I140"/>
    <mergeCell ref="L140:M140"/>
    <mergeCell ref="N140:Q140"/>
    <mergeCell ref="F134:I134"/>
    <mergeCell ref="F135:I135"/>
    <mergeCell ref="L135:M135"/>
    <mergeCell ref="N135:Q135"/>
    <mergeCell ref="F136:I136"/>
    <mergeCell ref="F137:I137"/>
    <mergeCell ref="F130:I130"/>
    <mergeCell ref="F131:I131"/>
    <mergeCell ref="F132:I132"/>
    <mergeCell ref="L132:M132"/>
    <mergeCell ref="N132:Q132"/>
    <mergeCell ref="F133:I133"/>
    <mergeCell ref="F127:I127"/>
    <mergeCell ref="L127:M127"/>
    <mergeCell ref="N127:Q127"/>
    <mergeCell ref="F128:I128"/>
    <mergeCell ref="F129:I129"/>
    <mergeCell ref="L129:M129"/>
    <mergeCell ref="N129:Q129"/>
    <mergeCell ref="F116:P116"/>
    <mergeCell ref="M118:P118"/>
    <mergeCell ref="M120:Q120"/>
    <mergeCell ref="M121:Q121"/>
    <mergeCell ref="F123:I123"/>
    <mergeCell ref="L123:M123"/>
    <mergeCell ref="N123:Q123"/>
    <mergeCell ref="D104:H104"/>
    <mergeCell ref="N104:Q104"/>
    <mergeCell ref="N105:Q105"/>
    <mergeCell ref="L107:Q107"/>
    <mergeCell ref="C113:Q113"/>
    <mergeCell ref="F115:P115"/>
    <mergeCell ref="D101:H101"/>
    <mergeCell ref="N101:Q101"/>
    <mergeCell ref="D102:H102"/>
    <mergeCell ref="N102:Q102"/>
    <mergeCell ref="D103:H103"/>
    <mergeCell ref="N103:Q103"/>
    <mergeCell ref="N94:Q94"/>
    <mergeCell ref="N95:Q95"/>
    <mergeCell ref="N96:Q96"/>
    <mergeCell ref="N97:Q97"/>
    <mergeCell ref="N99:Q99"/>
    <mergeCell ref="D100:H100"/>
    <mergeCell ref="N100:Q100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234:D239">
      <formula1>"K,M"</formula1>
    </dataValidation>
    <dataValidation type="list" allowBlank="1" showInputMessage="1" showErrorMessage="1" error="Povoleny jsou hodnoty základní, snížená, zákl. přenesená, sníž. přenesená, nulová." sqref="U234:U239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3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4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298"/>
      <c r="B1" s="295"/>
      <c r="C1" s="295"/>
      <c r="D1" s="296" t="s">
        <v>1</v>
      </c>
      <c r="E1" s="295"/>
      <c r="F1" s="297" t="s">
        <v>729</v>
      </c>
      <c r="G1" s="297"/>
      <c r="H1" s="299" t="s">
        <v>730</v>
      </c>
      <c r="I1" s="299"/>
      <c r="J1" s="299"/>
      <c r="K1" s="299"/>
      <c r="L1" s="297" t="s">
        <v>731</v>
      </c>
      <c r="M1" s="295"/>
      <c r="N1" s="295"/>
      <c r="O1" s="296" t="s">
        <v>111</v>
      </c>
      <c r="P1" s="295"/>
      <c r="Q1" s="295"/>
      <c r="R1" s="295"/>
      <c r="S1" s="297" t="s">
        <v>732</v>
      </c>
      <c r="T1" s="297"/>
      <c r="U1" s="298"/>
      <c r="V1" s="29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99" t="s">
        <v>5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S2" s="240" t="s">
        <v>6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6" t="s">
        <v>92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116</v>
      </c>
    </row>
    <row r="4" spans="2:46" ht="36.75" customHeight="1">
      <c r="B4" s="20"/>
      <c r="C4" s="201" t="s">
        <v>120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8" t="s">
        <v>17</v>
      </c>
      <c r="E6" s="21"/>
      <c r="F6" s="241" t="str">
        <f>'Rekapitulace stavby'!K6</f>
        <v>REVITALIZACE PARKU A NÁMĚSTÍ KRAKOV - Etapa III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1"/>
      <c r="R6" s="22"/>
    </row>
    <row r="7" spans="2:18" s="1" customFormat="1" ht="32.25" customHeight="1">
      <c r="B7" s="33"/>
      <c r="C7" s="34"/>
      <c r="D7" s="27" t="s">
        <v>130</v>
      </c>
      <c r="E7" s="34"/>
      <c r="F7" s="207" t="s">
        <v>395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34"/>
      <c r="R7" s="35"/>
    </row>
    <row r="8" spans="2:18" s="1" customFormat="1" ht="14.25" customHeight="1">
      <c r="B8" s="33"/>
      <c r="C8" s="34"/>
      <c r="D8" s="28" t="s">
        <v>20</v>
      </c>
      <c r="E8" s="34"/>
      <c r="F8" s="26" t="s">
        <v>21</v>
      </c>
      <c r="G8" s="34"/>
      <c r="H8" s="34"/>
      <c r="I8" s="34"/>
      <c r="J8" s="34"/>
      <c r="K8" s="34"/>
      <c r="L8" s="34"/>
      <c r="M8" s="28" t="s">
        <v>22</v>
      </c>
      <c r="N8" s="34"/>
      <c r="O8" s="26" t="s">
        <v>21</v>
      </c>
      <c r="P8" s="34"/>
      <c r="Q8" s="34"/>
      <c r="R8" s="35"/>
    </row>
    <row r="9" spans="2:18" s="1" customFormat="1" ht="14.25" customHeight="1">
      <c r="B9" s="33"/>
      <c r="C9" s="34"/>
      <c r="D9" s="28" t="s">
        <v>24</v>
      </c>
      <c r="E9" s="34"/>
      <c r="F9" s="26" t="s">
        <v>25</v>
      </c>
      <c r="G9" s="34"/>
      <c r="H9" s="34"/>
      <c r="I9" s="34"/>
      <c r="J9" s="34"/>
      <c r="K9" s="34"/>
      <c r="L9" s="34"/>
      <c r="M9" s="28" t="s">
        <v>26</v>
      </c>
      <c r="N9" s="34"/>
      <c r="O9" s="242" t="str">
        <f>'Rekapitulace stavby'!AN8</f>
        <v>16.12.2016</v>
      </c>
      <c r="P9" s="220"/>
      <c r="Q9" s="34"/>
      <c r="R9" s="35"/>
    </row>
    <row r="10" spans="2:18" s="1" customFormat="1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25" customHeight="1">
      <c r="B11" s="33"/>
      <c r="C11" s="34"/>
      <c r="D11" s="28" t="s">
        <v>30</v>
      </c>
      <c r="E11" s="34"/>
      <c r="F11" s="34"/>
      <c r="G11" s="34"/>
      <c r="H11" s="34"/>
      <c r="I11" s="34"/>
      <c r="J11" s="34"/>
      <c r="K11" s="34"/>
      <c r="L11" s="34"/>
      <c r="M11" s="28" t="s">
        <v>31</v>
      </c>
      <c r="N11" s="34"/>
      <c r="O11" s="206">
        <f>IF('Rekapitulace stavby'!AN10="","",'Rekapitulace stavby'!AN10)</f>
      </c>
      <c r="P11" s="220"/>
      <c r="Q11" s="34"/>
      <c r="R11" s="35"/>
    </row>
    <row r="12" spans="2:18" s="1" customFormat="1" ht="18" customHeight="1">
      <c r="B12" s="33"/>
      <c r="C12" s="34"/>
      <c r="D12" s="34"/>
      <c r="E12" s="26" t="str">
        <f>IF('Rekapitulace stavby'!E11="","",'Rekapitulace stavby'!E11)</f>
        <v>Městská část Praha 8, Zenklova 1/35, Praha 8</v>
      </c>
      <c r="F12" s="34"/>
      <c r="G12" s="34"/>
      <c r="H12" s="34"/>
      <c r="I12" s="34"/>
      <c r="J12" s="34"/>
      <c r="K12" s="34"/>
      <c r="L12" s="34"/>
      <c r="M12" s="28" t="s">
        <v>33</v>
      </c>
      <c r="N12" s="34"/>
      <c r="O12" s="206">
        <f>IF('Rekapitulace stavby'!AN11="","",'Rekapitulace stavby'!AN11)</f>
      </c>
      <c r="P12" s="220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28" t="s">
        <v>34</v>
      </c>
      <c r="E14" s="34"/>
      <c r="F14" s="34"/>
      <c r="G14" s="34"/>
      <c r="H14" s="34"/>
      <c r="I14" s="34"/>
      <c r="J14" s="34"/>
      <c r="K14" s="34"/>
      <c r="L14" s="34"/>
      <c r="M14" s="28" t="s">
        <v>31</v>
      </c>
      <c r="N14" s="34"/>
      <c r="O14" s="243" t="str">
        <f>IF('Rekapitulace stavby'!AN13="","",'Rekapitulace stavby'!AN13)</f>
        <v>Vyplň údaj</v>
      </c>
      <c r="P14" s="220"/>
      <c r="Q14" s="34"/>
      <c r="R14" s="35"/>
    </row>
    <row r="15" spans="2:18" s="1" customFormat="1" ht="18" customHeight="1">
      <c r="B15" s="33"/>
      <c r="C15" s="34"/>
      <c r="D15" s="34"/>
      <c r="E15" s="243" t="str">
        <f>IF('Rekapitulace stavby'!E14="","",'Rekapitulace stavby'!E14)</f>
        <v>Vyplň údaj</v>
      </c>
      <c r="F15" s="220"/>
      <c r="G15" s="220"/>
      <c r="H15" s="220"/>
      <c r="I15" s="220"/>
      <c r="J15" s="220"/>
      <c r="K15" s="220"/>
      <c r="L15" s="220"/>
      <c r="M15" s="28" t="s">
        <v>33</v>
      </c>
      <c r="N15" s="34"/>
      <c r="O15" s="243" t="str">
        <f>IF('Rekapitulace stavby'!AN14="","",'Rekapitulace stavby'!AN14)</f>
        <v>Vyplň údaj</v>
      </c>
      <c r="P15" s="220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28" t="s">
        <v>36</v>
      </c>
      <c r="E17" s="34"/>
      <c r="F17" s="34"/>
      <c r="G17" s="34"/>
      <c r="H17" s="34"/>
      <c r="I17" s="34"/>
      <c r="J17" s="34"/>
      <c r="K17" s="34"/>
      <c r="L17" s="34"/>
      <c r="M17" s="28" t="s">
        <v>31</v>
      </c>
      <c r="N17" s="34"/>
      <c r="O17" s="206">
        <f>IF('Rekapitulace stavby'!AN16="","",'Rekapitulace stavby'!AN16)</f>
      </c>
      <c r="P17" s="220"/>
      <c r="Q17" s="34"/>
      <c r="R17" s="35"/>
    </row>
    <row r="18" spans="2:18" s="1" customFormat="1" ht="18" customHeight="1">
      <c r="B18" s="33"/>
      <c r="C18" s="34"/>
      <c r="D18" s="34"/>
      <c r="E18" s="26" t="str">
        <f>IF('Rekapitulace stavby'!E17="","",'Rekapitulace stavby'!E17)</f>
        <v>Ing. arch. Martin Frei, Ing. arch. Martin Rusina</v>
      </c>
      <c r="F18" s="34"/>
      <c r="G18" s="34"/>
      <c r="H18" s="34"/>
      <c r="I18" s="34"/>
      <c r="J18" s="34"/>
      <c r="K18" s="34"/>
      <c r="L18" s="34"/>
      <c r="M18" s="28" t="s">
        <v>33</v>
      </c>
      <c r="N18" s="34"/>
      <c r="O18" s="206">
        <f>IF('Rekapitulace stavby'!AN17="","",'Rekapitulace stavby'!AN17)</f>
      </c>
      <c r="P18" s="220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28" t="s">
        <v>39</v>
      </c>
      <c r="E20" s="34"/>
      <c r="F20" s="34"/>
      <c r="G20" s="34"/>
      <c r="H20" s="34"/>
      <c r="I20" s="34"/>
      <c r="J20" s="34"/>
      <c r="K20" s="34"/>
      <c r="L20" s="34"/>
      <c r="M20" s="28" t="s">
        <v>31</v>
      </c>
      <c r="N20" s="34"/>
      <c r="O20" s="206">
        <f>IF('Rekapitulace stavby'!AN19="","",'Rekapitulace stavby'!AN19)</f>
      </c>
      <c r="P20" s="220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>Rusina Frei, s.r.o.</v>
      </c>
      <c r="F21" s="34"/>
      <c r="G21" s="34"/>
      <c r="H21" s="34"/>
      <c r="I21" s="34"/>
      <c r="J21" s="34"/>
      <c r="K21" s="34"/>
      <c r="L21" s="34"/>
      <c r="M21" s="28" t="s">
        <v>33</v>
      </c>
      <c r="N21" s="34"/>
      <c r="O21" s="206">
        <f>IF('Rekapitulace stavby'!AN20="","",'Rekapitulace stavby'!AN20)</f>
      </c>
      <c r="P21" s="220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28" t="s">
        <v>41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9" t="s">
        <v>21</v>
      </c>
      <c r="F24" s="220"/>
      <c r="G24" s="220"/>
      <c r="H24" s="220"/>
      <c r="I24" s="220"/>
      <c r="J24" s="220"/>
      <c r="K24" s="220"/>
      <c r="L24" s="220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13" t="s">
        <v>132</v>
      </c>
      <c r="E27" s="34"/>
      <c r="F27" s="34"/>
      <c r="G27" s="34"/>
      <c r="H27" s="34"/>
      <c r="I27" s="34"/>
      <c r="J27" s="34"/>
      <c r="K27" s="34"/>
      <c r="L27" s="34"/>
      <c r="M27" s="210">
        <f>N88</f>
        <v>0</v>
      </c>
      <c r="N27" s="220"/>
      <c r="O27" s="220"/>
      <c r="P27" s="220"/>
      <c r="Q27" s="34"/>
      <c r="R27" s="35"/>
    </row>
    <row r="28" spans="2:18" s="1" customFormat="1" ht="14.25" customHeight="1">
      <c r="B28" s="33"/>
      <c r="C28" s="34"/>
      <c r="D28" s="32" t="s">
        <v>105</v>
      </c>
      <c r="E28" s="34"/>
      <c r="F28" s="34"/>
      <c r="G28" s="34"/>
      <c r="H28" s="34"/>
      <c r="I28" s="34"/>
      <c r="J28" s="34"/>
      <c r="K28" s="34"/>
      <c r="L28" s="34"/>
      <c r="M28" s="210">
        <f>N95</f>
        <v>0</v>
      </c>
      <c r="N28" s="220"/>
      <c r="O28" s="220"/>
      <c r="P28" s="220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14" t="s">
        <v>45</v>
      </c>
      <c r="E30" s="34"/>
      <c r="F30" s="34"/>
      <c r="G30" s="34"/>
      <c r="H30" s="34"/>
      <c r="I30" s="34"/>
      <c r="J30" s="34"/>
      <c r="K30" s="34"/>
      <c r="L30" s="34"/>
      <c r="M30" s="244">
        <f>ROUND(M27+M28,2)</f>
        <v>0</v>
      </c>
      <c r="N30" s="220"/>
      <c r="O30" s="220"/>
      <c r="P30" s="220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>
      <c r="B32" s="33"/>
      <c r="C32" s="34"/>
      <c r="D32" s="40" t="s">
        <v>46</v>
      </c>
      <c r="E32" s="40" t="s">
        <v>47</v>
      </c>
      <c r="F32" s="41">
        <v>0.21</v>
      </c>
      <c r="G32" s="115" t="s">
        <v>48</v>
      </c>
      <c r="H32" s="245">
        <f>ROUND((((SUM(BE95:BE102)+SUM(BE120:BE238))+SUM(BE240:BE244))),2)</f>
        <v>0</v>
      </c>
      <c r="I32" s="220"/>
      <c r="J32" s="220"/>
      <c r="K32" s="34"/>
      <c r="L32" s="34"/>
      <c r="M32" s="245">
        <f>ROUND(((ROUND((SUM(BE95:BE102)+SUM(BE120:BE238)),2)*F32)+SUM(BE240:BE244)*F32),2)</f>
        <v>0</v>
      </c>
      <c r="N32" s="220"/>
      <c r="O32" s="220"/>
      <c r="P32" s="220"/>
      <c r="Q32" s="34"/>
      <c r="R32" s="35"/>
    </row>
    <row r="33" spans="2:18" s="1" customFormat="1" ht="14.25" customHeight="1">
      <c r="B33" s="33"/>
      <c r="C33" s="34"/>
      <c r="D33" s="34"/>
      <c r="E33" s="40" t="s">
        <v>49</v>
      </c>
      <c r="F33" s="41">
        <v>0.15</v>
      </c>
      <c r="G33" s="115" t="s">
        <v>48</v>
      </c>
      <c r="H33" s="245">
        <f>ROUND((((SUM(BF95:BF102)+SUM(BF120:BF238))+SUM(BF240:BF244))),2)</f>
        <v>0</v>
      </c>
      <c r="I33" s="220"/>
      <c r="J33" s="220"/>
      <c r="K33" s="34"/>
      <c r="L33" s="34"/>
      <c r="M33" s="245">
        <f>ROUND(((ROUND((SUM(BF95:BF102)+SUM(BF120:BF238)),2)*F33)+SUM(BF240:BF244)*F33),2)</f>
        <v>0</v>
      </c>
      <c r="N33" s="220"/>
      <c r="O33" s="220"/>
      <c r="P33" s="220"/>
      <c r="Q33" s="34"/>
      <c r="R33" s="35"/>
    </row>
    <row r="34" spans="2:18" s="1" customFormat="1" ht="14.25" customHeight="1" hidden="1">
      <c r="B34" s="33"/>
      <c r="C34" s="34"/>
      <c r="D34" s="34"/>
      <c r="E34" s="40" t="s">
        <v>50</v>
      </c>
      <c r="F34" s="41">
        <v>0.21</v>
      </c>
      <c r="G34" s="115" t="s">
        <v>48</v>
      </c>
      <c r="H34" s="245">
        <f>ROUND((((SUM(BG95:BG102)+SUM(BG120:BG238))+SUM(BG240:BG244))),2)</f>
        <v>0</v>
      </c>
      <c r="I34" s="220"/>
      <c r="J34" s="220"/>
      <c r="K34" s="34"/>
      <c r="L34" s="34"/>
      <c r="M34" s="245">
        <v>0</v>
      </c>
      <c r="N34" s="220"/>
      <c r="O34" s="220"/>
      <c r="P34" s="220"/>
      <c r="Q34" s="34"/>
      <c r="R34" s="35"/>
    </row>
    <row r="35" spans="2:18" s="1" customFormat="1" ht="14.25" customHeight="1" hidden="1">
      <c r="B35" s="33"/>
      <c r="C35" s="34"/>
      <c r="D35" s="34"/>
      <c r="E35" s="40" t="s">
        <v>51</v>
      </c>
      <c r="F35" s="41">
        <v>0.15</v>
      </c>
      <c r="G35" s="115" t="s">
        <v>48</v>
      </c>
      <c r="H35" s="245">
        <f>ROUND((((SUM(BH95:BH102)+SUM(BH120:BH238))+SUM(BH240:BH244))),2)</f>
        <v>0</v>
      </c>
      <c r="I35" s="220"/>
      <c r="J35" s="220"/>
      <c r="K35" s="34"/>
      <c r="L35" s="34"/>
      <c r="M35" s="245">
        <v>0</v>
      </c>
      <c r="N35" s="220"/>
      <c r="O35" s="220"/>
      <c r="P35" s="220"/>
      <c r="Q35" s="34"/>
      <c r="R35" s="35"/>
    </row>
    <row r="36" spans="2:18" s="1" customFormat="1" ht="14.25" customHeight="1" hidden="1">
      <c r="B36" s="33"/>
      <c r="C36" s="34"/>
      <c r="D36" s="34"/>
      <c r="E36" s="40" t="s">
        <v>52</v>
      </c>
      <c r="F36" s="41">
        <v>0</v>
      </c>
      <c r="G36" s="115" t="s">
        <v>48</v>
      </c>
      <c r="H36" s="245">
        <f>ROUND((((SUM(BI95:BI102)+SUM(BI120:BI238))+SUM(BI240:BI244))),2)</f>
        <v>0</v>
      </c>
      <c r="I36" s="220"/>
      <c r="J36" s="220"/>
      <c r="K36" s="34"/>
      <c r="L36" s="34"/>
      <c r="M36" s="245">
        <v>0</v>
      </c>
      <c r="N36" s="220"/>
      <c r="O36" s="220"/>
      <c r="P36" s="220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12"/>
      <c r="D38" s="116" t="s">
        <v>53</v>
      </c>
      <c r="E38" s="74"/>
      <c r="F38" s="74"/>
      <c r="G38" s="117" t="s">
        <v>54</v>
      </c>
      <c r="H38" s="118" t="s">
        <v>55</v>
      </c>
      <c r="I38" s="74"/>
      <c r="J38" s="74"/>
      <c r="K38" s="74"/>
      <c r="L38" s="246">
        <f>SUM(M30:M36)</f>
        <v>0</v>
      </c>
      <c r="M38" s="228"/>
      <c r="N38" s="228"/>
      <c r="O38" s="228"/>
      <c r="P38" s="230"/>
      <c r="Q38" s="112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56</v>
      </c>
      <c r="E50" s="49"/>
      <c r="F50" s="49"/>
      <c r="G50" s="49"/>
      <c r="H50" s="50"/>
      <c r="I50" s="34"/>
      <c r="J50" s="48" t="s">
        <v>57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58</v>
      </c>
      <c r="E59" s="54"/>
      <c r="F59" s="54"/>
      <c r="G59" s="55" t="s">
        <v>59</v>
      </c>
      <c r="H59" s="56"/>
      <c r="I59" s="34"/>
      <c r="J59" s="53" t="s">
        <v>58</v>
      </c>
      <c r="K59" s="54"/>
      <c r="L59" s="54"/>
      <c r="M59" s="54"/>
      <c r="N59" s="55" t="s">
        <v>59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60</v>
      </c>
      <c r="E61" s="49"/>
      <c r="F61" s="49"/>
      <c r="G61" s="49"/>
      <c r="H61" s="50"/>
      <c r="I61" s="34"/>
      <c r="J61" s="48" t="s">
        <v>61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58</v>
      </c>
      <c r="E70" s="54"/>
      <c r="F70" s="54"/>
      <c r="G70" s="55" t="s">
        <v>59</v>
      </c>
      <c r="H70" s="56"/>
      <c r="I70" s="34"/>
      <c r="J70" s="53" t="s">
        <v>58</v>
      </c>
      <c r="K70" s="54"/>
      <c r="L70" s="54"/>
      <c r="M70" s="54"/>
      <c r="N70" s="55" t="s">
        <v>59</v>
      </c>
      <c r="O70" s="54"/>
      <c r="P70" s="56"/>
      <c r="Q70" s="34"/>
      <c r="R70" s="35"/>
    </row>
    <row r="71" spans="2:18" s="1" customFormat="1" ht="14.2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75" customHeight="1">
      <c r="B76" s="33"/>
      <c r="C76" s="201" t="s">
        <v>133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35"/>
    </row>
    <row r="77" spans="2:18" s="1" customFormat="1" ht="6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41" t="str">
        <f>F6</f>
        <v>REVITALIZACE PARKU A NÁMĚSTÍ KRAKOV - Etapa III</v>
      </c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34"/>
      <c r="R78" s="35"/>
    </row>
    <row r="79" spans="2:18" s="1" customFormat="1" ht="36.75" customHeight="1">
      <c r="B79" s="33"/>
      <c r="C79" s="67" t="s">
        <v>130</v>
      </c>
      <c r="D79" s="34"/>
      <c r="E79" s="34"/>
      <c r="F79" s="221" t="str">
        <f>F7</f>
        <v>002 - SO04 - Sadové a vegetační úpravy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34"/>
      <c r="R79" s="35"/>
    </row>
    <row r="80" spans="2:18" s="1" customFormat="1" ht="6.7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24</v>
      </c>
      <c r="D81" s="34"/>
      <c r="E81" s="34"/>
      <c r="F81" s="26" t="str">
        <f>F9</f>
        <v>Praha 8 - Bohnice</v>
      </c>
      <c r="G81" s="34"/>
      <c r="H81" s="34"/>
      <c r="I81" s="34"/>
      <c r="J81" s="34"/>
      <c r="K81" s="28" t="s">
        <v>26</v>
      </c>
      <c r="L81" s="34"/>
      <c r="M81" s="247" t="str">
        <f>IF(O9="","",O9)</f>
        <v>16.12.2016</v>
      </c>
      <c r="N81" s="220"/>
      <c r="O81" s="220"/>
      <c r="P81" s="220"/>
      <c r="Q81" s="34"/>
      <c r="R81" s="35"/>
    </row>
    <row r="82" spans="2:18" s="1" customFormat="1" ht="6.7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28" t="s">
        <v>30</v>
      </c>
      <c r="D83" s="34"/>
      <c r="E83" s="34"/>
      <c r="F83" s="26" t="str">
        <f>E12</f>
        <v>Městská část Praha 8, Zenklova 1/35, Praha 8</v>
      </c>
      <c r="G83" s="34"/>
      <c r="H83" s="34"/>
      <c r="I83" s="34"/>
      <c r="J83" s="34"/>
      <c r="K83" s="28" t="s">
        <v>36</v>
      </c>
      <c r="L83" s="34"/>
      <c r="M83" s="206" t="str">
        <f>E18</f>
        <v>Ing. arch. Martin Frei, Ing. arch. Martin Rusina</v>
      </c>
      <c r="N83" s="220"/>
      <c r="O83" s="220"/>
      <c r="P83" s="220"/>
      <c r="Q83" s="220"/>
      <c r="R83" s="35"/>
    </row>
    <row r="84" spans="2:18" s="1" customFormat="1" ht="14.25" customHeight="1">
      <c r="B84" s="33"/>
      <c r="C84" s="28" t="s">
        <v>34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39</v>
      </c>
      <c r="L84" s="34"/>
      <c r="M84" s="206" t="str">
        <f>E21</f>
        <v>Rusina Frei, s.r.o.</v>
      </c>
      <c r="N84" s="220"/>
      <c r="O84" s="220"/>
      <c r="P84" s="220"/>
      <c r="Q84" s="220"/>
      <c r="R84" s="35"/>
    </row>
    <row r="85" spans="2:18" s="1" customFormat="1" ht="9.7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48" t="s">
        <v>134</v>
      </c>
      <c r="D86" s="249"/>
      <c r="E86" s="249"/>
      <c r="F86" s="249"/>
      <c r="G86" s="249"/>
      <c r="H86" s="112"/>
      <c r="I86" s="112"/>
      <c r="J86" s="112"/>
      <c r="K86" s="112"/>
      <c r="L86" s="112"/>
      <c r="M86" s="112"/>
      <c r="N86" s="248" t="s">
        <v>135</v>
      </c>
      <c r="O86" s="220"/>
      <c r="P86" s="220"/>
      <c r="Q86" s="220"/>
      <c r="R86" s="35"/>
    </row>
    <row r="87" spans="2:18" s="1" customFormat="1" ht="9.7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9" t="s">
        <v>136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8">
        <f>N120</f>
        <v>0</v>
      </c>
      <c r="O88" s="220"/>
      <c r="P88" s="220"/>
      <c r="Q88" s="220"/>
      <c r="R88" s="35"/>
      <c r="AU88" s="16" t="s">
        <v>137</v>
      </c>
    </row>
    <row r="89" spans="2:18" s="6" customFormat="1" ht="24.75" customHeight="1">
      <c r="B89" s="120"/>
      <c r="C89" s="121"/>
      <c r="D89" s="122" t="s">
        <v>396</v>
      </c>
      <c r="E89" s="121"/>
      <c r="F89" s="121"/>
      <c r="G89" s="121"/>
      <c r="H89" s="121"/>
      <c r="I89" s="121"/>
      <c r="J89" s="121"/>
      <c r="K89" s="121"/>
      <c r="L89" s="121"/>
      <c r="M89" s="121"/>
      <c r="N89" s="250">
        <f>N121</f>
        <v>0</v>
      </c>
      <c r="O89" s="251"/>
      <c r="P89" s="251"/>
      <c r="Q89" s="251"/>
      <c r="R89" s="123"/>
    </row>
    <row r="90" spans="2:18" s="6" customFormat="1" ht="24.75" customHeight="1">
      <c r="B90" s="120"/>
      <c r="C90" s="121"/>
      <c r="D90" s="122" t="s">
        <v>397</v>
      </c>
      <c r="E90" s="121"/>
      <c r="F90" s="121"/>
      <c r="G90" s="121"/>
      <c r="H90" s="121"/>
      <c r="I90" s="121"/>
      <c r="J90" s="121"/>
      <c r="K90" s="121"/>
      <c r="L90" s="121"/>
      <c r="M90" s="121"/>
      <c r="N90" s="250">
        <f>N154</f>
        <v>0</v>
      </c>
      <c r="O90" s="251"/>
      <c r="P90" s="251"/>
      <c r="Q90" s="251"/>
      <c r="R90" s="123"/>
    </row>
    <row r="91" spans="2:18" s="6" customFormat="1" ht="24.75" customHeight="1">
      <c r="B91" s="120"/>
      <c r="C91" s="121"/>
      <c r="D91" s="122" t="s">
        <v>398</v>
      </c>
      <c r="E91" s="121"/>
      <c r="F91" s="121"/>
      <c r="G91" s="121"/>
      <c r="H91" s="121"/>
      <c r="I91" s="121"/>
      <c r="J91" s="121"/>
      <c r="K91" s="121"/>
      <c r="L91" s="121"/>
      <c r="M91" s="121"/>
      <c r="N91" s="250">
        <f>N156</f>
        <v>0</v>
      </c>
      <c r="O91" s="251"/>
      <c r="P91" s="251"/>
      <c r="Q91" s="251"/>
      <c r="R91" s="123"/>
    </row>
    <row r="92" spans="2:18" s="6" customFormat="1" ht="24.75" customHeight="1">
      <c r="B92" s="120"/>
      <c r="C92" s="121"/>
      <c r="D92" s="122" t="s">
        <v>399</v>
      </c>
      <c r="E92" s="121"/>
      <c r="F92" s="121"/>
      <c r="G92" s="121"/>
      <c r="H92" s="121"/>
      <c r="I92" s="121"/>
      <c r="J92" s="121"/>
      <c r="K92" s="121"/>
      <c r="L92" s="121"/>
      <c r="M92" s="121"/>
      <c r="N92" s="250">
        <f>N237</f>
        <v>0</v>
      </c>
      <c r="O92" s="251"/>
      <c r="P92" s="251"/>
      <c r="Q92" s="251"/>
      <c r="R92" s="123"/>
    </row>
    <row r="93" spans="2:18" s="6" customFormat="1" ht="21.75" customHeight="1">
      <c r="B93" s="120"/>
      <c r="C93" s="121"/>
      <c r="D93" s="122" t="s">
        <v>146</v>
      </c>
      <c r="E93" s="121"/>
      <c r="F93" s="121"/>
      <c r="G93" s="121"/>
      <c r="H93" s="121"/>
      <c r="I93" s="121"/>
      <c r="J93" s="121"/>
      <c r="K93" s="121"/>
      <c r="L93" s="121"/>
      <c r="M93" s="121"/>
      <c r="N93" s="253">
        <f>N239</f>
        <v>0</v>
      </c>
      <c r="O93" s="251"/>
      <c r="P93" s="251"/>
      <c r="Q93" s="251"/>
      <c r="R93" s="123"/>
    </row>
    <row r="94" spans="2:18" s="1" customFormat="1" ht="21.75" customHeight="1"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5"/>
    </row>
    <row r="95" spans="2:21" s="1" customFormat="1" ht="29.25" customHeight="1">
      <c r="B95" s="33"/>
      <c r="C95" s="119" t="s">
        <v>147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254">
        <f>ROUND(N96+N97+N98+N99+N100+N101,2)</f>
        <v>0</v>
      </c>
      <c r="O95" s="220"/>
      <c r="P95" s="220"/>
      <c r="Q95" s="220"/>
      <c r="R95" s="35"/>
      <c r="T95" s="127"/>
      <c r="U95" s="128" t="s">
        <v>46</v>
      </c>
    </row>
    <row r="96" spans="2:65" s="1" customFormat="1" ht="18" customHeight="1">
      <c r="B96" s="129"/>
      <c r="C96" s="130"/>
      <c r="D96" s="236" t="s">
        <v>148</v>
      </c>
      <c r="E96" s="255"/>
      <c r="F96" s="255"/>
      <c r="G96" s="255"/>
      <c r="H96" s="255"/>
      <c r="I96" s="130"/>
      <c r="J96" s="130"/>
      <c r="K96" s="130"/>
      <c r="L96" s="130"/>
      <c r="M96" s="130"/>
      <c r="N96" s="234">
        <f>ROUND(N88*T96,2)</f>
        <v>0</v>
      </c>
      <c r="O96" s="255"/>
      <c r="P96" s="255"/>
      <c r="Q96" s="255"/>
      <c r="R96" s="131"/>
      <c r="S96" s="132"/>
      <c r="T96" s="133"/>
      <c r="U96" s="134" t="s">
        <v>47</v>
      </c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6" t="s">
        <v>99</v>
      </c>
      <c r="AZ96" s="135"/>
      <c r="BA96" s="135"/>
      <c r="BB96" s="135"/>
      <c r="BC96" s="135"/>
      <c r="BD96" s="135"/>
      <c r="BE96" s="137">
        <f aca="true" t="shared" si="0" ref="BE96:BE101">IF(U96="základní",N96,0)</f>
        <v>0</v>
      </c>
      <c r="BF96" s="137">
        <f aca="true" t="shared" si="1" ref="BF96:BF101">IF(U96="snížená",N96,0)</f>
        <v>0</v>
      </c>
      <c r="BG96" s="137">
        <f aca="true" t="shared" si="2" ref="BG96:BG101">IF(U96="zákl. přenesená",N96,0)</f>
        <v>0</v>
      </c>
      <c r="BH96" s="137">
        <f aca="true" t="shared" si="3" ref="BH96:BH101">IF(U96="sníž. přenesená",N96,0)</f>
        <v>0</v>
      </c>
      <c r="BI96" s="137">
        <f aca="true" t="shared" si="4" ref="BI96:BI101">IF(U96="nulová",N96,0)</f>
        <v>0</v>
      </c>
      <c r="BJ96" s="136" t="s">
        <v>23</v>
      </c>
      <c r="BK96" s="135"/>
      <c r="BL96" s="135"/>
      <c r="BM96" s="135"/>
    </row>
    <row r="97" spans="2:65" s="1" customFormat="1" ht="18" customHeight="1">
      <c r="B97" s="129"/>
      <c r="C97" s="130"/>
      <c r="D97" s="236" t="s">
        <v>149</v>
      </c>
      <c r="E97" s="255"/>
      <c r="F97" s="255"/>
      <c r="G97" s="255"/>
      <c r="H97" s="255"/>
      <c r="I97" s="130"/>
      <c r="J97" s="130"/>
      <c r="K97" s="130"/>
      <c r="L97" s="130"/>
      <c r="M97" s="130"/>
      <c r="N97" s="234">
        <f>ROUND(N88*T97,2)</f>
        <v>0</v>
      </c>
      <c r="O97" s="255"/>
      <c r="P97" s="255"/>
      <c r="Q97" s="255"/>
      <c r="R97" s="131"/>
      <c r="S97" s="132"/>
      <c r="T97" s="133"/>
      <c r="U97" s="134" t="s">
        <v>47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6" t="s">
        <v>99</v>
      </c>
      <c r="AZ97" s="135"/>
      <c r="BA97" s="135"/>
      <c r="BB97" s="135"/>
      <c r="BC97" s="135"/>
      <c r="BD97" s="135"/>
      <c r="BE97" s="137">
        <f t="shared" si="0"/>
        <v>0</v>
      </c>
      <c r="BF97" s="137">
        <f t="shared" si="1"/>
        <v>0</v>
      </c>
      <c r="BG97" s="137">
        <f t="shared" si="2"/>
        <v>0</v>
      </c>
      <c r="BH97" s="137">
        <f t="shared" si="3"/>
        <v>0</v>
      </c>
      <c r="BI97" s="137">
        <f t="shared" si="4"/>
        <v>0</v>
      </c>
      <c r="BJ97" s="136" t="s">
        <v>23</v>
      </c>
      <c r="BK97" s="135"/>
      <c r="BL97" s="135"/>
      <c r="BM97" s="135"/>
    </row>
    <row r="98" spans="2:65" s="1" customFormat="1" ht="18" customHeight="1">
      <c r="B98" s="129"/>
      <c r="C98" s="130"/>
      <c r="D98" s="236" t="s">
        <v>150</v>
      </c>
      <c r="E98" s="255"/>
      <c r="F98" s="255"/>
      <c r="G98" s="255"/>
      <c r="H98" s="255"/>
      <c r="I98" s="130"/>
      <c r="J98" s="130"/>
      <c r="K98" s="130"/>
      <c r="L98" s="130"/>
      <c r="M98" s="130"/>
      <c r="N98" s="234">
        <f>ROUND(N88*T98,2)</f>
        <v>0</v>
      </c>
      <c r="O98" s="255"/>
      <c r="P98" s="255"/>
      <c r="Q98" s="255"/>
      <c r="R98" s="131"/>
      <c r="S98" s="132"/>
      <c r="T98" s="133"/>
      <c r="U98" s="134" t="s">
        <v>47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6" t="s">
        <v>99</v>
      </c>
      <c r="AZ98" s="135"/>
      <c r="BA98" s="135"/>
      <c r="BB98" s="135"/>
      <c r="BC98" s="135"/>
      <c r="BD98" s="135"/>
      <c r="BE98" s="137">
        <f t="shared" si="0"/>
        <v>0</v>
      </c>
      <c r="BF98" s="137">
        <f t="shared" si="1"/>
        <v>0</v>
      </c>
      <c r="BG98" s="137">
        <f t="shared" si="2"/>
        <v>0</v>
      </c>
      <c r="BH98" s="137">
        <f t="shared" si="3"/>
        <v>0</v>
      </c>
      <c r="BI98" s="137">
        <f t="shared" si="4"/>
        <v>0</v>
      </c>
      <c r="BJ98" s="136" t="s">
        <v>23</v>
      </c>
      <c r="BK98" s="135"/>
      <c r="BL98" s="135"/>
      <c r="BM98" s="135"/>
    </row>
    <row r="99" spans="2:65" s="1" customFormat="1" ht="18" customHeight="1">
      <c r="B99" s="129"/>
      <c r="C99" s="130"/>
      <c r="D99" s="236" t="s">
        <v>151</v>
      </c>
      <c r="E99" s="255"/>
      <c r="F99" s="255"/>
      <c r="G99" s="255"/>
      <c r="H99" s="255"/>
      <c r="I99" s="130"/>
      <c r="J99" s="130"/>
      <c r="K99" s="130"/>
      <c r="L99" s="130"/>
      <c r="M99" s="130"/>
      <c r="N99" s="234">
        <f>ROUND(N88*T99,2)</f>
        <v>0</v>
      </c>
      <c r="O99" s="255"/>
      <c r="P99" s="255"/>
      <c r="Q99" s="255"/>
      <c r="R99" s="131"/>
      <c r="S99" s="132"/>
      <c r="T99" s="133"/>
      <c r="U99" s="134" t="s">
        <v>47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6" t="s">
        <v>99</v>
      </c>
      <c r="AZ99" s="135"/>
      <c r="BA99" s="135"/>
      <c r="BB99" s="135"/>
      <c r="BC99" s="135"/>
      <c r="BD99" s="135"/>
      <c r="BE99" s="137">
        <f t="shared" si="0"/>
        <v>0</v>
      </c>
      <c r="BF99" s="137">
        <f t="shared" si="1"/>
        <v>0</v>
      </c>
      <c r="BG99" s="137">
        <f t="shared" si="2"/>
        <v>0</v>
      </c>
      <c r="BH99" s="137">
        <f t="shared" si="3"/>
        <v>0</v>
      </c>
      <c r="BI99" s="137">
        <f t="shared" si="4"/>
        <v>0</v>
      </c>
      <c r="BJ99" s="136" t="s">
        <v>23</v>
      </c>
      <c r="BK99" s="135"/>
      <c r="BL99" s="135"/>
      <c r="BM99" s="135"/>
    </row>
    <row r="100" spans="2:65" s="1" customFormat="1" ht="18" customHeight="1">
      <c r="B100" s="129"/>
      <c r="C100" s="130"/>
      <c r="D100" s="236" t="s">
        <v>152</v>
      </c>
      <c r="E100" s="255"/>
      <c r="F100" s="255"/>
      <c r="G100" s="255"/>
      <c r="H100" s="255"/>
      <c r="I100" s="130"/>
      <c r="J100" s="130"/>
      <c r="K100" s="130"/>
      <c r="L100" s="130"/>
      <c r="M100" s="130"/>
      <c r="N100" s="234">
        <f>ROUND(N88*T100,2)</f>
        <v>0</v>
      </c>
      <c r="O100" s="255"/>
      <c r="P100" s="255"/>
      <c r="Q100" s="255"/>
      <c r="R100" s="131"/>
      <c r="S100" s="132"/>
      <c r="T100" s="133"/>
      <c r="U100" s="134" t="s">
        <v>47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6" t="s">
        <v>99</v>
      </c>
      <c r="AZ100" s="135"/>
      <c r="BA100" s="135"/>
      <c r="BB100" s="135"/>
      <c r="BC100" s="135"/>
      <c r="BD100" s="135"/>
      <c r="BE100" s="137">
        <f t="shared" si="0"/>
        <v>0</v>
      </c>
      <c r="BF100" s="137">
        <f t="shared" si="1"/>
        <v>0</v>
      </c>
      <c r="BG100" s="137">
        <f t="shared" si="2"/>
        <v>0</v>
      </c>
      <c r="BH100" s="137">
        <f t="shared" si="3"/>
        <v>0</v>
      </c>
      <c r="BI100" s="137">
        <f t="shared" si="4"/>
        <v>0</v>
      </c>
      <c r="BJ100" s="136" t="s">
        <v>23</v>
      </c>
      <c r="BK100" s="135"/>
      <c r="BL100" s="135"/>
      <c r="BM100" s="135"/>
    </row>
    <row r="101" spans="2:65" s="1" customFormat="1" ht="18" customHeight="1">
      <c r="B101" s="129"/>
      <c r="C101" s="130"/>
      <c r="D101" s="138" t="s">
        <v>153</v>
      </c>
      <c r="E101" s="130"/>
      <c r="F101" s="130"/>
      <c r="G101" s="130"/>
      <c r="H101" s="130"/>
      <c r="I101" s="130"/>
      <c r="J101" s="130"/>
      <c r="K101" s="130"/>
      <c r="L101" s="130"/>
      <c r="M101" s="130"/>
      <c r="N101" s="234">
        <f>ROUND(N88*T101,2)</f>
        <v>0</v>
      </c>
      <c r="O101" s="255"/>
      <c r="P101" s="255"/>
      <c r="Q101" s="255"/>
      <c r="R101" s="131"/>
      <c r="S101" s="132"/>
      <c r="T101" s="139"/>
      <c r="U101" s="140" t="s">
        <v>47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6" t="s">
        <v>154</v>
      </c>
      <c r="AZ101" s="135"/>
      <c r="BA101" s="135"/>
      <c r="BB101" s="135"/>
      <c r="BC101" s="135"/>
      <c r="BD101" s="135"/>
      <c r="BE101" s="137">
        <f t="shared" si="0"/>
        <v>0</v>
      </c>
      <c r="BF101" s="137">
        <f t="shared" si="1"/>
        <v>0</v>
      </c>
      <c r="BG101" s="137">
        <f t="shared" si="2"/>
        <v>0</v>
      </c>
      <c r="BH101" s="137">
        <f t="shared" si="3"/>
        <v>0</v>
      </c>
      <c r="BI101" s="137">
        <f t="shared" si="4"/>
        <v>0</v>
      </c>
      <c r="BJ101" s="136" t="s">
        <v>23</v>
      </c>
      <c r="BK101" s="135"/>
      <c r="BL101" s="135"/>
      <c r="BM101" s="135"/>
    </row>
    <row r="102" spans="2:18" s="1" customFormat="1" ht="13.5"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5"/>
    </row>
    <row r="103" spans="2:18" s="1" customFormat="1" ht="29.25" customHeight="1">
      <c r="B103" s="33"/>
      <c r="C103" s="111" t="s">
        <v>110</v>
      </c>
      <c r="D103" s="112"/>
      <c r="E103" s="112"/>
      <c r="F103" s="112"/>
      <c r="G103" s="112"/>
      <c r="H103" s="112"/>
      <c r="I103" s="112"/>
      <c r="J103" s="112"/>
      <c r="K103" s="112"/>
      <c r="L103" s="239">
        <f>ROUND(SUM(N88+N95),2)</f>
        <v>0</v>
      </c>
      <c r="M103" s="249"/>
      <c r="N103" s="249"/>
      <c r="O103" s="249"/>
      <c r="P103" s="249"/>
      <c r="Q103" s="249"/>
      <c r="R103" s="35"/>
    </row>
    <row r="104" spans="2:18" s="1" customFormat="1" ht="6.75" customHeight="1"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9"/>
    </row>
    <row r="108" spans="2:18" s="1" customFormat="1" ht="6.75" customHeight="1"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2"/>
    </row>
    <row r="109" spans="2:18" s="1" customFormat="1" ht="36.75" customHeight="1">
      <c r="B109" s="33"/>
      <c r="C109" s="201" t="s">
        <v>155</v>
      </c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35"/>
    </row>
    <row r="110" spans="2:18" s="1" customFormat="1" ht="6.75" customHeight="1"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</row>
    <row r="111" spans="2:18" s="1" customFormat="1" ht="30" customHeight="1">
      <c r="B111" s="33"/>
      <c r="C111" s="28" t="s">
        <v>17</v>
      </c>
      <c r="D111" s="34"/>
      <c r="E111" s="34"/>
      <c r="F111" s="241" t="str">
        <f>F6</f>
        <v>REVITALIZACE PARKU A NÁMĚSTÍ KRAKOV - Etapa III</v>
      </c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34"/>
      <c r="R111" s="35"/>
    </row>
    <row r="112" spans="2:18" s="1" customFormat="1" ht="36.75" customHeight="1">
      <c r="B112" s="33"/>
      <c r="C112" s="67" t="s">
        <v>130</v>
      </c>
      <c r="D112" s="34"/>
      <c r="E112" s="34"/>
      <c r="F112" s="221" t="str">
        <f>F7</f>
        <v>002 - SO04 - Sadové a vegetační úpravy</v>
      </c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34"/>
      <c r="R112" s="35"/>
    </row>
    <row r="113" spans="2:18" s="1" customFormat="1" ht="6.75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18" s="1" customFormat="1" ht="18" customHeight="1">
      <c r="B114" s="33"/>
      <c r="C114" s="28" t="s">
        <v>24</v>
      </c>
      <c r="D114" s="34"/>
      <c r="E114" s="34"/>
      <c r="F114" s="26" t="str">
        <f>F9</f>
        <v>Praha 8 - Bohnice</v>
      </c>
      <c r="G114" s="34"/>
      <c r="H114" s="34"/>
      <c r="I114" s="34"/>
      <c r="J114" s="34"/>
      <c r="K114" s="28" t="s">
        <v>26</v>
      </c>
      <c r="L114" s="34"/>
      <c r="M114" s="247" t="str">
        <f>IF(O9="","",O9)</f>
        <v>16.12.2016</v>
      </c>
      <c r="N114" s="220"/>
      <c r="O114" s="220"/>
      <c r="P114" s="220"/>
      <c r="Q114" s="34"/>
      <c r="R114" s="35"/>
    </row>
    <row r="115" spans="2:18" s="1" customFormat="1" ht="6.75" customHeight="1"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5"/>
    </row>
    <row r="116" spans="2:18" s="1" customFormat="1" ht="15">
      <c r="B116" s="33"/>
      <c r="C116" s="28" t="s">
        <v>30</v>
      </c>
      <c r="D116" s="34"/>
      <c r="E116" s="34"/>
      <c r="F116" s="26" t="str">
        <f>E12</f>
        <v>Městská část Praha 8, Zenklova 1/35, Praha 8</v>
      </c>
      <c r="G116" s="34"/>
      <c r="H116" s="34"/>
      <c r="I116" s="34"/>
      <c r="J116" s="34"/>
      <c r="K116" s="28" t="s">
        <v>36</v>
      </c>
      <c r="L116" s="34"/>
      <c r="M116" s="206" t="str">
        <f>E18</f>
        <v>Ing. arch. Martin Frei, Ing. arch. Martin Rusina</v>
      </c>
      <c r="N116" s="220"/>
      <c r="O116" s="220"/>
      <c r="P116" s="220"/>
      <c r="Q116" s="220"/>
      <c r="R116" s="35"/>
    </row>
    <row r="117" spans="2:18" s="1" customFormat="1" ht="14.25" customHeight="1">
      <c r="B117" s="33"/>
      <c r="C117" s="28" t="s">
        <v>34</v>
      </c>
      <c r="D117" s="34"/>
      <c r="E117" s="34"/>
      <c r="F117" s="26" t="str">
        <f>IF(E15="","",E15)</f>
        <v>Vyplň údaj</v>
      </c>
      <c r="G117" s="34"/>
      <c r="H117" s="34"/>
      <c r="I117" s="34"/>
      <c r="J117" s="34"/>
      <c r="K117" s="28" t="s">
        <v>39</v>
      </c>
      <c r="L117" s="34"/>
      <c r="M117" s="206" t="str">
        <f>E21</f>
        <v>Rusina Frei, s.r.o.</v>
      </c>
      <c r="N117" s="220"/>
      <c r="O117" s="220"/>
      <c r="P117" s="220"/>
      <c r="Q117" s="220"/>
      <c r="R117" s="35"/>
    </row>
    <row r="118" spans="2:18" s="1" customFormat="1" ht="9.75" customHeight="1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</row>
    <row r="119" spans="2:27" s="8" customFormat="1" ht="29.25" customHeight="1">
      <c r="B119" s="141"/>
      <c r="C119" s="142" t="s">
        <v>156</v>
      </c>
      <c r="D119" s="143" t="s">
        <v>157</v>
      </c>
      <c r="E119" s="143" t="s">
        <v>64</v>
      </c>
      <c r="F119" s="256" t="s">
        <v>158</v>
      </c>
      <c r="G119" s="257"/>
      <c r="H119" s="257"/>
      <c r="I119" s="257"/>
      <c r="J119" s="143" t="s">
        <v>159</v>
      </c>
      <c r="K119" s="143" t="s">
        <v>160</v>
      </c>
      <c r="L119" s="258" t="s">
        <v>161</v>
      </c>
      <c r="M119" s="257"/>
      <c r="N119" s="256" t="s">
        <v>135</v>
      </c>
      <c r="O119" s="257"/>
      <c r="P119" s="257"/>
      <c r="Q119" s="259"/>
      <c r="R119" s="144"/>
      <c r="T119" s="75" t="s">
        <v>162</v>
      </c>
      <c r="U119" s="76" t="s">
        <v>46</v>
      </c>
      <c r="V119" s="76" t="s">
        <v>163</v>
      </c>
      <c r="W119" s="76" t="s">
        <v>164</v>
      </c>
      <c r="X119" s="76" t="s">
        <v>165</v>
      </c>
      <c r="Y119" s="76" t="s">
        <v>166</v>
      </c>
      <c r="Z119" s="76" t="s">
        <v>167</v>
      </c>
      <c r="AA119" s="77" t="s">
        <v>168</v>
      </c>
    </row>
    <row r="120" spans="2:63" s="1" customFormat="1" ht="29.25" customHeight="1">
      <c r="B120" s="33"/>
      <c r="C120" s="79" t="s">
        <v>132</v>
      </c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276">
        <f>BK120</f>
        <v>0</v>
      </c>
      <c r="O120" s="277"/>
      <c r="P120" s="277"/>
      <c r="Q120" s="277"/>
      <c r="R120" s="35"/>
      <c r="T120" s="78"/>
      <c r="U120" s="49"/>
      <c r="V120" s="49"/>
      <c r="W120" s="145">
        <f>W121+W154+W156+W237+W239</f>
        <v>0</v>
      </c>
      <c r="X120" s="49"/>
      <c r="Y120" s="145">
        <f>Y121+Y154+Y156+Y237+Y239</f>
        <v>0</v>
      </c>
      <c r="Z120" s="49"/>
      <c r="AA120" s="146">
        <f>AA121+AA154+AA156+AA237+AA239</f>
        <v>0</v>
      </c>
      <c r="AT120" s="16" t="s">
        <v>81</v>
      </c>
      <c r="AU120" s="16" t="s">
        <v>137</v>
      </c>
      <c r="BK120" s="147">
        <f>BK121+BK154+BK156+BK237+BK239</f>
        <v>0</v>
      </c>
    </row>
    <row r="121" spans="2:63" s="9" customFormat="1" ht="36.75" customHeight="1">
      <c r="B121" s="148"/>
      <c r="C121" s="149"/>
      <c r="D121" s="150" t="s">
        <v>396</v>
      </c>
      <c r="E121" s="150"/>
      <c r="F121" s="150"/>
      <c r="G121" s="150"/>
      <c r="H121" s="150"/>
      <c r="I121" s="150"/>
      <c r="J121" s="150"/>
      <c r="K121" s="150"/>
      <c r="L121" s="150"/>
      <c r="M121" s="150"/>
      <c r="N121" s="291">
        <f>BK121</f>
        <v>0</v>
      </c>
      <c r="O121" s="292"/>
      <c r="P121" s="292"/>
      <c r="Q121" s="292"/>
      <c r="R121" s="151"/>
      <c r="T121" s="152"/>
      <c r="U121" s="149"/>
      <c r="V121" s="149"/>
      <c r="W121" s="153">
        <f>SUM(W122:W153)</f>
        <v>0</v>
      </c>
      <c r="X121" s="149"/>
      <c r="Y121" s="153">
        <f>SUM(Y122:Y153)</f>
        <v>0</v>
      </c>
      <c r="Z121" s="149"/>
      <c r="AA121" s="154">
        <f>SUM(AA122:AA153)</f>
        <v>0</v>
      </c>
      <c r="AR121" s="155" t="s">
        <v>23</v>
      </c>
      <c r="AT121" s="156" t="s">
        <v>81</v>
      </c>
      <c r="AU121" s="156" t="s">
        <v>82</v>
      </c>
      <c r="AY121" s="155" t="s">
        <v>169</v>
      </c>
      <c r="BK121" s="157">
        <f>SUM(BK122:BK153)</f>
        <v>0</v>
      </c>
    </row>
    <row r="122" spans="2:65" s="1" customFormat="1" ht="31.5" customHeight="1">
      <c r="B122" s="129"/>
      <c r="C122" s="159" t="s">
        <v>23</v>
      </c>
      <c r="D122" s="159" t="s">
        <v>170</v>
      </c>
      <c r="E122" s="160" t="s">
        <v>400</v>
      </c>
      <c r="F122" s="260" t="s">
        <v>401</v>
      </c>
      <c r="G122" s="261"/>
      <c r="H122" s="261"/>
      <c r="I122" s="261"/>
      <c r="J122" s="161" t="s">
        <v>173</v>
      </c>
      <c r="K122" s="162">
        <v>72</v>
      </c>
      <c r="L122" s="262">
        <v>0</v>
      </c>
      <c r="M122" s="261"/>
      <c r="N122" s="263">
        <f aca="true" t="shared" si="5" ref="N122:N135">ROUND(L122*K122,2)</f>
        <v>0</v>
      </c>
      <c r="O122" s="261"/>
      <c r="P122" s="261"/>
      <c r="Q122" s="261"/>
      <c r="R122" s="131"/>
      <c r="T122" s="163" t="s">
        <v>21</v>
      </c>
      <c r="U122" s="42" t="s">
        <v>47</v>
      </c>
      <c r="V122" s="34"/>
      <c r="W122" s="164">
        <f aca="true" t="shared" si="6" ref="W122:W135">V122*K122</f>
        <v>0</v>
      </c>
      <c r="X122" s="164">
        <v>0</v>
      </c>
      <c r="Y122" s="164">
        <f aca="true" t="shared" si="7" ref="Y122:Y135">X122*K122</f>
        <v>0</v>
      </c>
      <c r="Z122" s="164">
        <v>0</v>
      </c>
      <c r="AA122" s="165">
        <f aca="true" t="shared" si="8" ref="AA122:AA135">Z122*K122</f>
        <v>0</v>
      </c>
      <c r="AR122" s="16" t="s">
        <v>174</v>
      </c>
      <c r="AT122" s="16" t="s">
        <v>170</v>
      </c>
      <c r="AU122" s="16" t="s">
        <v>23</v>
      </c>
      <c r="AY122" s="16" t="s">
        <v>169</v>
      </c>
      <c r="BE122" s="104">
        <f aca="true" t="shared" si="9" ref="BE122:BE135">IF(U122="základní",N122,0)</f>
        <v>0</v>
      </c>
      <c r="BF122" s="104">
        <f aca="true" t="shared" si="10" ref="BF122:BF135">IF(U122="snížená",N122,0)</f>
        <v>0</v>
      </c>
      <c r="BG122" s="104">
        <f aca="true" t="shared" si="11" ref="BG122:BG135">IF(U122="zákl. přenesená",N122,0)</f>
        <v>0</v>
      </c>
      <c r="BH122" s="104">
        <f aca="true" t="shared" si="12" ref="BH122:BH135">IF(U122="sníž. přenesená",N122,0)</f>
        <v>0</v>
      </c>
      <c r="BI122" s="104">
        <f aca="true" t="shared" si="13" ref="BI122:BI135">IF(U122="nulová",N122,0)</f>
        <v>0</v>
      </c>
      <c r="BJ122" s="16" t="s">
        <v>23</v>
      </c>
      <c r="BK122" s="104">
        <f aca="true" t="shared" si="14" ref="BK122:BK135">ROUND(L122*K122,2)</f>
        <v>0</v>
      </c>
      <c r="BL122" s="16" t="s">
        <v>174</v>
      </c>
      <c r="BM122" s="16" t="s">
        <v>402</v>
      </c>
    </row>
    <row r="123" spans="2:65" s="1" customFormat="1" ht="31.5" customHeight="1">
      <c r="B123" s="129"/>
      <c r="C123" s="159" t="s">
        <v>116</v>
      </c>
      <c r="D123" s="159" t="s">
        <v>170</v>
      </c>
      <c r="E123" s="160" t="s">
        <v>403</v>
      </c>
      <c r="F123" s="260" t="s">
        <v>404</v>
      </c>
      <c r="G123" s="261"/>
      <c r="H123" s="261"/>
      <c r="I123" s="261"/>
      <c r="J123" s="161" t="s">
        <v>280</v>
      </c>
      <c r="K123" s="162">
        <v>9</v>
      </c>
      <c r="L123" s="262">
        <v>0</v>
      </c>
      <c r="M123" s="261"/>
      <c r="N123" s="263">
        <f t="shared" si="5"/>
        <v>0</v>
      </c>
      <c r="O123" s="261"/>
      <c r="P123" s="261"/>
      <c r="Q123" s="261"/>
      <c r="R123" s="131"/>
      <c r="T123" s="163" t="s">
        <v>21</v>
      </c>
      <c r="U123" s="42" t="s">
        <v>47</v>
      </c>
      <c r="V123" s="34"/>
      <c r="W123" s="164">
        <f t="shared" si="6"/>
        <v>0</v>
      </c>
      <c r="X123" s="164">
        <v>0</v>
      </c>
      <c r="Y123" s="164">
        <f t="shared" si="7"/>
        <v>0</v>
      </c>
      <c r="Z123" s="164">
        <v>0</v>
      </c>
      <c r="AA123" s="165">
        <f t="shared" si="8"/>
        <v>0</v>
      </c>
      <c r="AR123" s="16" t="s">
        <v>174</v>
      </c>
      <c r="AT123" s="16" t="s">
        <v>170</v>
      </c>
      <c r="AU123" s="16" t="s">
        <v>23</v>
      </c>
      <c r="AY123" s="16" t="s">
        <v>169</v>
      </c>
      <c r="BE123" s="104">
        <f t="shared" si="9"/>
        <v>0</v>
      </c>
      <c r="BF123" s="104">
        <f t="shared" si="10"/>
        <v>0</v>
      </c>
      <c r="BG123" s="104">
        <f t="shared" si="11"/>
        <v>0</v>
      </c>
      <c r="BH123" s="104">
        <f t="shared" si="12"/>
        <v>0</v>
      </c>
      <c r="BI123" s="104">
        <f t="shared" si="13"/>
        <v>0</v>
      </c>
      <c r="BJ123" s="16" t="s">
        <v>23</v>
      </c>
      <c r="BK123" s="104">
        <f t="shared" si="14"/>
        <v>0</v>
      </c>
      <c r="BL123" s="16" t="s">
        <v>174</v>
      </c>
      <c r="BM123" s="16" t="s">
        <v>405</v>
      </c>
    </row>
    <row r="124" spans="2:65" s="1" customFormat="1" ht="31.5" customHeight="1">
      <c r="B124" s="129"/>
      <c r="C124" s="159" t="s">
        <v>115</v>
      </c>
      <c r="D124" s="159" t="s">
        <v>170</v>
      </c>
      <c r="E124" s="160" t="s">
        <v>406</v>
      </c>
      <c r="F124" s="260" t="s">
        <v>407</v>
      </c>
      <c r="G124" s="261"/>
      <c r="H124" s="261"/>
      <c r="I124" s="261"/>
      <c r="J124" s="161" t="s">
        <v>280</v>
      </c>
      <c r="K124" s="162">
        <v>5</v>
      </c>
      <c r="L124" s="262">
        <v>0</v>
      </c>
      <c r="M124" s="261"/>
      <c r="N124" s="263">
        <f t="shared" si="5"/>
        <v>0</v>
      </c>
      <c r="O124" s="261"/>
      <c r="P124" s="261"/>
      <c r="Q124" s="261"/>
      <c r="R124" s="131"/>
      <c r="T124" s="163" t="s">
        <v>21</v>
      </c>
      <c r="U124" s="42" t="s">
        <v>47</v>
      </c>
      <c r="V124" s="34"/>
      <c r="W124" s="164">
        <f t="shared" si="6"/>
        <v>0</v>
      </c>
      <c r="X124" s="164">
        <v>0</v>
      </c>
      <c r="Y124" s="164">
        <f t="shared" si="7"/>
        <v>0</v>
      </c>
      <c r="Z124" s="164">
        <v>0</v>
      </c>
      <c r="AA124" s="165">
        <f t="shared" si="8"/>
        <v>0</v>
      </c>
      <c r="AR124" s="16" t="s">
        <v>174</v>
      </c>
      <c r="AT124" s="16" t="s">
        <v>170</v>
      </c>
      <c r="AU124" s="16" t="s">
        <v>23</v>
      </c>
      <c r="AY124" s="16" t="s">
        <v>169</v>
      </c>
      <c r="BE124" s="104">
        <f t="shared" si="9"/>
        <v>0</v>
      </c>
      <c r="BF124" s="104">
        <f t="shared" si="10"/>
        <v>0</v>
      </c>
      <c r="BG124" s="104">
        <f t="shared" si="11"/>
        <v>0</v>
      </c>
      <c r="BH124" s="104">
        <f t="shared" si="12"/>
        <v>0</v>
      </c>
      <c r="BI124" s="104">
        <f t="shared" si="13"/>
        <v>0</v>
      </c>
      <c r="BJ124" s="16" t="s">
        <v>23</v>
      </c>
      <c r="BK124" s="104">
        <f t="shared" si="14"/>
        <v>0</v>
      </c>
      <c r="BL124" s="16" t="s">
        <v>174</v>
      </c>
      <c r="BM124" s="16" t="s">
        <v>408</v>
      </c>
    </row>
    <row r="125" spans="2:65" s="1" customFormat="1" ht="31.5" customHeight="1">
      <c r="B125" s="129"/>
      <c r="C125" s="159" t="s">
        <v>174</v>
      </c>
      <c r="D125" s="159" t="s">
        <v>170</v>
      </c>
      <c r="E125" s="160" t="s">
        <v>409</v>
      </c>
      <c r="F125" s="260" t="s">
        <v>410</v>
      </c>
      <c r="G125" s="261"/>
      <c r="H125" s="261"/>
      <c r="I125" s="261"/>
      <c r="J125" s="161" t="s">
        <v>280</v>
      </c>
      <c r="K125" s="162">
        <v>9</v>
      </c>
      <c r="L125" s="262">
        <v>0</v>
      </c>
      <c r="M125" s="261"/>
      <c r="N125" s="263">
        <f t="shared" si="5"/>
        <v>0</v>
      </c>
      <c r="O125" s="261"/>
      <c r="P125" s="261"/>
      <c r="Q125" s="261"/>
      <c r="R125" s="131"/>
      <c r="T125" s="163" t="s">
        <v>21</v>
      </c>
      <c r="U125" s="42" t="s">
        <v>47</v>
      </c>
      <c r="V125" s="34"/>
      <c r="W125" s="164">
        <f t="shared" si="6"/>
        <v>0</v>
      </c>
      <c r="X125" s="164">
        <v>0</v>
      </c>
      <c r="Y125" s="164">
        <f t="shared" si="7"/>
        <v>0</v>
      </c>
      <c r="Z125" s="164">
        <v>0</v>
      </c>
      <c r="AA125" s="165">
        <f t="shared" si="8"/>
        <v>0</v>
      </c>
      <c r="AR125" s="16" t="s">
        <v>174</v>
      </c>
      <c r="AT125" s="16" t="s">
        <v>170</v>
      </c>
      <c r="AU125" s="16" t="s">
        <v>23</v>
      </c>
      <c r="AY125" s="16" t="s">
        <v>169</v>
      </c>
      <c r="BE125" s="104">
        <f t="shared" si="9"/>
        <v>0</v>
      </c>
      <c r="BF125" s="104">
        <f t="shared" si="10"/>
        <v>0</v>
      </c>
      <c r="BG125" s="104">
        <f t="shared" si="11"/>
        <v>0</v>
      </c>
      <c r="BH125" s="104">
        <f t="shared" si="12"/>
        <v>0</v>
      </c>
      <c r="BI125" s="104">
        <f t="shared" si="13"/>
        <v>0</v>
      </c>
      <c r="BJ125" s="16" t="s">
        <v>23</v>
      </c>
      <c r="BK125" s="104">
        <f t="shared" si="14"/>
        <v>0</v>
      </c>
      <c r="BL125" s="16" t="s">
        <v>174</v>
      </c>
      <c r="BM125" s="16" t="s">
        <v>411</v>
      </c>
    </row>
    <row r="126" spans="2:65" s="1" customFormat="1" ht="31.5" customHeight="1">
      <c r="B126" s="129"/>
      <c r="C126" s="159" t="s">
        <v>192</v>
      </c>
      <c r="D126" s="159" t="s">
        <v>170</v>
      </c>
      <c r="E126" s="160" t="s">
        <v>412</v>
      </c>
      <c r="F126" s="260" t="s">
        <v>413</v>
      </c>
      <c r="G126" s="261"/>
      <c r="H126" s="261"/>
      <c r="I126" s="261"/>
      <c r="J126" s="161" t="s">
        <v>280</v>
      </c>
      <c r="K126" s="162">
        <v>9</v>
      </c>
      <c r="L126" s="262">
        <v>0</v>
      </c>
      <c r="M126" s="261"/>
      <c r="N126" s="263">
        <f t="shared" si="5"/>
        <v>0</v>
      </c>
      <c r="O126" s="261"/>
      <c r="P126" s="261"/>
      <c r="Q126" s="261"/>
      <c r="R126" s="131"/>
      <c r="T126" s="163" t="s">
        <v>21</v>
      </c>
      <c r="U126" s="42" t="s">
        <v>47</v>
      </c>
      <c r="V126" s="34"/>
      <c r="W126" s="164">
        <f t="shared" si="6"/>
        <v>0</v>
      </c>
      <c r="X126" s="164">
        <v>0</v>
      </c>
      <c r="Y126" s="164">
        <f t="shared" si="7"/>
        <v>0</v>
      </c>
      <c r="Z126" s="164">
        <v>0</v>
      </c>
      <c r="AA126" s="165">
        <f t="shared" si="8"/>
        <v>0</v>
      </c>
      <c r="AR126" s="16" t="s">
        <v>174</v>
      </c>
      <c r="AT126" s="16" t="s">
        <v>170</v>
      </c>
      <c r="AU126" s="16" t="s">
        <v>23</v>
      </c>
      <c r="AY126" s="16" t="s">
        <v>169</v>
      </c>
      <c r="BE126" s="104">
        <f t="shared" si="9"/>
        <v>0</v>
      </c>
      <c r="BF126" s="104">
        <f t="shared" si="10"/>
        <v>0</v>
      </c>
      <c r="BG126" s="104">
        <f t="shared" si="11"/>
        <v>0</v>
      </c>
      <c r="BH126" s="104">
        <f t="shared" si="12"/>
        <v>0</v>
      </c>
      <c r="BI126" s="104">
        <f t="shared" si="13"/>
        <v>0</v>
      </c>
      <c r="BJ126" s="16" t="s">
        <v>23</v>
      </c>
      <c r="BK126" s="104">
        <f t="shared" si="14"/>
        <v>0</v>
      </c>
      <c r="BL126" s="16" t="s">
        <v>174</v>
      </c>
      <c r="BM126" s="16" t="s">
        <v>414</v>
      </c>
    </row>
    <row r="127" spans="2:65" s="1" customFormat="1" ht="31.5" customHeight="1">
      <c r="B127" s="129"/>
      <c r="C127" s="159" t="s">
        <v>197</v>
      </c>
      <c r="D127" s="159" t="s">
        <v>170</v>
      </c>
      <c r="E127" s="160" t="s">
        <v>415</v>
      </c>
      <c r="F127" s="260" t="s">
        <v>416</v>
      </c>
      <c r="G127" s="261"/>
      <c r="H127" s="261"/>
      <c r="I127" s="261"/>
      <c r="J127" s="161" t="s">
        <v>280</v>
      </c>
      <c r="K127" s="162">
        <v>5</v>
      </c>
      <c r="L127" s="262">
        <v>0</v>
      </c>
      <c r="M127" s="261"/>
      <c r="N127" s="263">
        <f t="shared" si="5"/>
        <v>0</v>
      </c>
      <c r="O127" s="261"/>
      <c r="P127" s="261"/>
      <c r="Q127" s="261"/>
      <c r="R127" s="131"/>
      <c r="T127" s="163" t="s">
        <v>21</v>
      </c>
      <c r="U127" s="42" t="s">
        <v>47</v>
      </c>
      <c r="V127" s="34"/>
      <c r="W127" s="164">
        <f t="shared" si="6"/>
        <v>0</v>
      </c>
      <c r="X127" s="164">
        <v>0</v>
      </c>
      <c r="Y127" s="164">
        <f t="shared" si="7"/>
        <v>0</v>
      </c>
      <c r="Z127" s="164">
        <v>0</v>
      </c>
      <c r="AA127" s="165">
        <f t="shared" si="8"/>
        <v>0</v>
      </c>
      <c r="AR127" s="16" t="s">
        <v>174</v>
      </c>
      <c r="AT127" s="16" t="s">
        <v>170</v>
      </c>
      <c r="AU127" s="16" t="s">
        <v>23</v>
      </c>
      <c r="AY127" s="16" t="s">
        <v>169</v>
      </c>
      <c r="BE127" s="104">
        <f t="shared" si="9"/>
        <v>0</v>
      </c>
      <c r="BF127" s="104">
        <f t="shared" si="10"/>
        <v>0</v>
      </c>
      <c r="BG127" s="104">
        <f t="shared" si="11"/>
        <v>0</v>
      </c>
      <c r="BH127" s="104">
        <f t="shared" si="12"/>
        <v>0</v>
      </c>
      <c r="BI127" s="104">
        <f t="shared" si="13"/>
        <v>0</v>
      </c>
      <c r="BJ127" s="16" t="s">
        <v>23</v>
      </c>
      <c r="BK127" s="104">
        <f t="shared" si="14"/>
        <v>0</v>
      </c>
      <c r="BL127" s="16" t="s">
        <v>174</v>
      </c>
      <c r="BM127" s="16" t="s">
        <v>417</v>
      </c>
    </row>
    <row r="128" spans="2:65" s="1" customFormat="1" ht="22.5" customHeight="1">
      <c r="B128" s="129"/>
      <c r="C128" s="159" t="s">
        <v>201</v>
      </c>
      <c r="D128" s="159" t="s">
        <v>170</v>
      </c>
      <c r="E128" s="160" t="s">
        <v>418</v>
      </c>
      <c r="F128" s="260" t="s">
        <v>419</v>
      </c>
      <c r="G128" s="261"/>
      <c r="H128" s="261"/>
      <c r="I128" s="261"/>
      <c r="J128" s="161" t="s">
        <v>173</v>
      </c>
      <c r="K128" s="162">
        <v>72</v>
      </c>
      <c r="L128" s="262">
        <v>0</v>
      </c>
      <c r="M128" s="261"/>
      <c r="N128" s="263">
        <f t="shared" si="5"/>
        <v>0</v>
      </c>
      <c r="O128" s="261"/>
      <c r="P128" s="261"/>
      <c r="Q128" s="261"/>
      <c r="R128" s="131"/>
      <c r="T128" s="163" t="s">
        <v>21</v>
      </c>
      <c r="U128" s="42" t="s">
        <v>47</v>
      </c>
      <c r="V128" s="34"/>
      <c r="W128" s="164">
        <f t="shared" si="6"/>
        <v>0</v>
      </c>
      <c r="X128" s="164">
        <v>0</v>
      </c>
      <c r="Y128" s="164">
        <f t="shared" si="7"/>
        <v>0</v>
      </c>
      <c r="Z128" s="164">
        <v>0</v>
      </c>
      <c r="AA128" s="165">
        <f t="shared" si="8"/>
        <v>0</v>
      </c>
      <c r="AR128" s="16" t="s">
        <v>174</v>
      </c>
      <c r="AT128" s="16" t="s">
        <v>170</v>
      </c>
      <c r="AU128" s="16" t="s">
        <v>23</v>
      </c>
      <c r="AY128" s="16" t="s">
        <v>169</v>
      </c>
      <c r="BE128" s="104">
        <f t="shared" si="9"/>
        <v>0</v>
      </c>
      <c r="BF128" s="104">
        <f t="shared" si="10"/>
        <v>0</v>
      </c>
      <c r="BG128" s="104">
        <f t="shared" si="11"/>
        <v>0</v>
      </c>
      <c r="BH128" s="104">
        <f t="shared" si="12"/>
        <v>0</v>
      </c>
      <c r="BI128" s="104">
        <f t="shared" si="13"/>
        <v>0</v>
      </c>
      <c r="BJ128" s="16" t="s">
        <v>23</v>
      </c>
      <c r="BK128" s="104">
        <f t="shared" si="14"/>
        <v>0</v>
      </c>
      <c r="BL128" s="16" t="s">
        <v>174</v>
      </c>
      <c r="BM128" s="16" t="s">
        <v>420</v>
      </c>
    </row>
    <row r="129" spans="2:65" s="1" customFormat="1" ht="22.5" customHeight="1">
      <c r="B129" s="129"/>
      <c r="C129" s="159" t="s">
        <v>206</v>
      </c>
      <c r="D129" s="159" t="s">
        <v>170</v>
      </c>
      <c r="E129" s="160" t="s">
        <v>421</v>
      </c>
      <c r="F129" s="260" t="s">
        <v>422</v>
      </c>
      <c r="G129" s="261"/>
      <c r="H129" s="261"/>
      <c r="I129" s="261"/>
      <c r="J129" s="161" t="s">
        <v>423</v>
      </c>
      <c r="K129" s="162">
        <v>1</v>
      </c>
      <c r="L129" s="262">
        <v>0</v>
      </c>
      <c r="M129" s="261"/>
      <c r="N129" s="263">
        <f t="shared" si="5"/>
        <v>0</v>
      </c>
      <c r="O129" s="261"/>
      <c r="P129" s="261"/>
      <c r="Q129" s="261"/>
      <c r="R129" s="131"/>
      <c r="T129" s="163" t="s">
        <v>21</v>
      </c>
      <c r="U129" s="42" t="s">
        <v>47</v>
      </c>
      <c r="V129" s="34"/>
      <c r="W129" s="164">
        <f t="shared" si="6"/>
        <v>0</v>
      </c>
      <c r="X129" s="164">
        <v>0</v>
      </c>
      <c r="Y129" s="164">
        <f t="shared" si="7"/>
        <v>0</v>
      </c>
      <c r="Z129" s="164">
        <v>0</v>
      </c>
      <c r="AA129" s="165">
        <f t="shared" si="8"/>
        <v>0</v>
      </c>
      <c r="AR129" s="16" t="s">
        <v>174</v>
      </c>
      <c r="AT129" s="16" t="s">
        <v>170</v>
      </c>
      <c r="AU129" s="16" t="s">
        <v>23</v>
      </c>
      <c r="AY129" s="16" t="s">
        <v>169</v>
      </c>
      <c r="BE129" s="104">
        <f t="shared" si="9"/>
        <v>0</v>
      </c>
      <c r="BF129" s="104">
        <f t="shared" si="10"/>
        <v>0</v>
      </c>
      <c r="BG129" s="104">
        <f t="shared" si="11"/>
        <v>0</v>
      </c>
      <c r="BH129" s="104">
        <f t="shared" si="12"/>
        <v>0</v>
      </c>
      <c r="BI129" s="104">
        <f t="shared" si="13"/>
        <v>0</v>
      </c>
      <c r="BJ129" s="16" t="s">
        <v>23</v>
      </c>
      <c r="BK129" s="104">
        <f t="shared" si="14"/>
        <v>0</v>
      </c>
      <c r="BL129" s="16" t="s">
        <v>174</v>
      </c>
      <c r="BM129" s="16" t="s">
        <v>424</v>
      </c>
    </row>
    <row r="130" spans="2:65" s="1" customFormat="1" ht="31.5" customHeight="1">
      <c r="B130" s="129"/>
      <c r="C130" s="159" t="s">
        <v>210</v>
      </c>
      <c r="D130" s="159" t="s">
        <v>170</v>
      </c>
      <c r="E130" s="160" t="s">
        <v>425</v>
      </c>
      <c r="F130" s="260" t="s">
        <v>426</v>
      </c>
      <c r="G130" s="261"/>
      <c r="H130" s="261"/>
      <c r="I130" s="261"/>
      <c r="J130" s="161" t="s">
        <v>423</v>
      </c>
      <c r="K130" s="162">
        <v>1</v>
      </c>
      <c r="L130" s="262">
        <v>0</v>
      </c>
      <c r="M130" s="261"/>
      <c r="N130" s="263">
        <f t="shared" si="5"/>
        <v>0</v>
      </c>
      <c r="O130" s="261"/>
      <c r="P130" s="261"/>
      <c r="Q130" s="261"/>
      <c r="R130" s="131"/>
      <c r="T130" s="163" t="s">
        <v>21</v>
      </c>
      <c r="U130" s="42" t="s">
        <v>47</v>
      </c>
      <c r="V130" s="34"/>
      <c r="W130" s="164">
        <f t="shared" si="6"/>
        <v>0</v>
      </c>
      <c r="X130" s="164">
        <v>0</v>
      </c>
      <c r="Y130" s="164">
        <f t="shared" si="7"/>
        <v>0</v>
      </c>
      <c r="Z130" s="164">
        <v>0</v>
      </c>
      <c r="AA130" s="165">
        <f t="shared" si="8"/>
        <v>0</v>
      </c>
      <c r="AR130" s="16" t="s">
        <v>174</v>
      </c>
      <c r="AT130" s="16" t="s">
        <v>170</v>
      </c>
      <c r="AU130" s="16" t="s">
        <v>23</v>
      </c>
      <c r="AY130" s="16" t="s">
        <v>169</v>
      </c>
      <c r="BE130" s="104">
        <f t="shared" si="9"/>
        <v>0</v>
      </c>
      <c r="BF130" s="104">
        <f t="shared" si="10"/>
        <v>0</v>
      </c>
      <c r="BG130" s="104">
        <f t="shared" si="11"/>
        <v>0</v>
      </c>
      <c r="BH130" s="104">
        <f t="shared" si="12"/>
        <v>0</v>
      </c>
      <c r="BI130" s="104">
        <f t="shared" si="13"/>
        <v>0</v>
      </c>
      <c r="BJ130" s="16" t="s">
        <v>23</v>
      </c>
      <c r="BK130" s="104">
        <f t="shared" si="14"/>
        <v>0</v>
      </c>
      <c r="BL130" s="16" t="s">
        <v>174</v>
      </c>
      <c r="BM130" s="16" t="s">
        <v>427</v>
      </c>
    </row>
    <row r="131" spans="2:65" s="1" customFormat="1" ht="22.5" customHeight="1">
      <c r="B131" s="129"/>
      <c r="C131" s="159" t="s">
        <v>28</v>
      </c>
      <c r="D131" s="159" t="s">
        <v>170</v>
      </c>
      <c r="E131" s="160" t="s">
        <v>428</v>
      </c>
      <c r="F131" s="260" t="s">
        <v>429</v>
      </c>
      <c r="G131" s="261"/>
      <c r="H131" s="261"/>
      <c r="I131" s="261"/>
      <c r="J131" s="161" t="s">
        <v>173</v>
      </c>
      <c r="K131" s="162">
        <v>15.3</v>
      </c>
      <c r="L131" s="262">
        <v>0</v>
      </c>
      <c r="M131" s="261"/>
      <c r="N131" s="263">
        <f t="shared" si="5"/>
        <v>0</v>
      </c>
      <c r="O131" s="261"/>
      <c r="P131" s="261"/>
      <c r="Q131" s="261"/>
      <c r="R131" s="131"/>
      <c r="T131" s="163" t="s">
        <v>21</v>
      </c>
      <c r="U131" s="42" t="s">
        <v>47</v>
      </c>
      <c r="V131" s="34"/>
      <c r="W131" s="164">
        <f t="shared" si="6"/>
        <v>0</v>
      </c>
      <c r="X131" s="164">
        <v>0</v>
      </c>
      <c r="Y131" s="164">
        <f t="shared" si="7"/>
        <v>0</v>
      </c>
      <c r="Z131" s="164">
        <v>0</v>
      </c>
      <c r="AA131" s="165">
        <f t="shared" si="8"/>
        <v>0</v>
      </c>
      <c r="AR131" s="16" t="s">
        <v>174</v>
      </c>
      <c r="AT131" s="16" t="s">
        <v>170</v>
      </c>
      <c r="AU131" s="16" t="s">
        <v>23</v>
      </c>
      <c r="AY131" s="16" t="s">
        <v>169</v>
      </c>
      <c r="BE131" s="104">
        <f t="shared" si="9"/>
        <v>0</v>
      </c>
      <c r="BF131" s="104">
        <f t="shared" si="10"/>
        <v>0</v>
      </c>
      <c r="BG131" s="104">
        <f t="shared" si="11"/>
        <v>0</v>
      </c>
      <c r="BH131" s="104">
        <f t="shared" si="12"/>
        <v>0</v>
      </c>
      <c r="BI131" s="104">
        <f t="shared" si="13"/>
        <v>0</v>
      </c>
      <c r="BJ131" s="16" t="s">
        <v>23</v>
      </c>
      <c r="BK131" s="104">
        <f t="shared" si="14"/>
        <v>0</v>
      </c>
      <c r="BL131" s="16" t="s">
        <v>174</v>
      </c>
      <c r="BM131" s="16" t="s">
        <v>430</v>
      </c>
    </row>
    <row r="132" spans="2:65" s="1" customFormat="1" ht="31.5" customHeight="1">
      <c r="B132" s="129"/>
      <c r="C132" s="174" t="s">
        <v>218</v>
      </c>
      <c r="D132" s="174" t="s">
        <v>266</v>
      </c>
      <c r="E132" s="175" t="s">
        <v>431</v>
      </c>
      <c r="F132" s="268" t="s">
        <v>432</v>
      </c>
      <c r="G132" s="269"/>
      <c r="H132" s="269"/>
      <c r="I132" s="269"/>
      <c r="J132" s="176" t="s">
        <v>433</v>
      </c>
      <c r="K132" s="177">
        <v>4</v>
      </c>
      <c r="L132" s="270">
        <v>0</v>
      </c>
      <c r="M132" s="269"/>
      <c r="N132" s="271">
        <f t="shared" si="5"/>
        <v>0</v>
      </c>
      <c r="O132" s="261"/>
      <c r="P132" s="261"/>
      <c r="Q132" s="261"/>
      <c r="R132" s="131"/>
      <c r="T132" s="163" t="s">
        <v>21</v>
      </c>
      <c r="U132" s="42" t="s">
        <v>47</v>
      </c>
      <c r="V132" s="34"/>
      <c r="W132" s="164">
        <f t="shared" si="6"/>
        <v>0</v>
      </c>
      <c r="X132" s="164">
        <v>0</v>
      </c>
      <c r="Y132" s="164">
        <f t="shared" si="7"/>
        <v>0</v>
      </c>
      <c r="Z132" s="164">
        <v>0</v>
      </c>
      <c r="AA132" s="165">
        <f t="shared" si="8"/>
        <v>0</v>
      </c>
      <c r="AR132" s="16" t="s">
        <v>206</v>
      </c>
      <c r="AT132" s="16" t="s">
        <v>266</v>
      </c>
      <c r="AU132" s="16" t="s">
        <v>23</v>
      </c>
      <c r="AY132" s="16" t="s">
        <v>169</v>
      </c>
      <c r="BE132" s="104">
        <f t="shared" si="9"/>
        <v>0</v>
      </c>
      <c r="BF132" s="104">
        <f t="shared" si="10"/>
        <v>0</v>
      </c>
      <c r="BG132" s="104">
        <f t="shared" si="11"/>
        <v>0</v>
      </c>
      <c r="BH132" s="104">
        <f t="shared" si="12"/>
        <v>0</v>
      </c>
      <c r="BI132" s="104">
        <f t="shared" si="13"/>
        <v>0</v>
      </c>
      <c r="BJ132" s="16" t="s">
        <v>23</v>
      </c>
      <c r="BK132" s="104">
        <f t="shared" si="14"/>
        <v>0</v>
      </c>
      <c r="BL132" s="16" t="s">
        <v>174</v>
      </c>
      <c r="BM132" s="16" t="s">
        <v>434</v>
      </c>
    </row>
    <row r="133" spans="2:65" s="1" customFormat="1" ht="22.5" customHeight="1">
      <c r="B133" s="129"/>
      <c r="C133" s="159" t="s">
        <v>223</v>
      </c>
      <c r="D133" s="159" t="s">
        <v>170</v>
      </c>
      <c r="E133" s="160" t="s">
        <v>435</v>
      </c>
      <c r="F133" s="260" t="s">
        <v>436</v>
      </c>
      <c r="G133" s="261"/>
      <c r="H133" s="261"/>
      <c r="I133" s="261"/>
      <c r="J133" s="161" t="s">
        <v>173</v>
      </c>
      <c r="K133" s="162">
        <v>15.3</v>
      </c>
      <c r="L133" s="262">
        <v>0</v>
      </c>
      <c r="M133" s="261"/>
      <c r="N133" s="263">
        <f t="shared" si="5"/>
        <v>0</v>
      </c>
      <c r="O133" s="261"/>
      <c r="P133" s="261"/>
      <c r="Q133" s="261"/>
      <c r="R133" s="131"/>
      <c r="T133" s="163" t="s">
        <v>21</v>
      </c>
      <c r="U133" s="42" t="s">
        <v>47</v>
      </c>
      <c r="V133" s="34"/>
      <c r="W133" s="164">
        <f t="shared" si="6"/>
        <v>0</v>
      </c>
      <c r="X133" s="164">
        <v>0</v>
      </c>
      <c r="Y133" s="164">
        <f t="shared" si="7"/>
        <v>0</v>
      </c>
      <c r="Z133" s="164">
        <v>0</v>
      </c>
      <c r="AA133" s="165">
        <f t="shared" si="8"/>
        <v>0</v>
      </c>
      <c r="AR133" s="16" t="s">
        <v>174</v>
      </c>
      <c r="AT133" s="16" t="s">
        <v>170</v>
      </c>
      <c r="AU133" s="16" t="s">
        <v>23</v>
      </c>
      <c r="AY133" s="16" t="s">
        <v>169</v>
      </c>
      <c r="BE133" s="104">
        <f t="shared" si="9"/>
        <v>0</v>
      </c>
      <c r="BF133" s="104">
        <f t="shared" si="10"/>
        <v>0</v>
      </c>
      <c r="BG133" s="104">
        <f t="shared" si="11"/>
        <v>0</v>
      </c>
      <c r="BH133" s="104">
        <f t="shared" si="12"/>
        <v>0</v>
      </c>
      <c r="BI133" s="104">
        <f t="shared" si="13"/>
        <v>0</v>
      </c>
      <c r="BJ133" s="16" t="s">
        <v>23</v>
      </c>
      <c r="BK133" s="104">
        <f t="shared" si="14"/>
        <v>0</v>
      </c>
      <c r="BL133" s="16" t="s">
        <v>174</v>
      </c>
      <c r="BM133" s="16" t="s">
        <v>437</v>
      </c>
    </row>
    <row r="134" spans="2:65" s="1" customFormat="1" ht="22.5" customHeight="1">
      <c r="B134" s="129"/>
      <c r="C134" s="159" t="s">
        <v>227</v>
      </c>
      <c r="D134" s="159" t="s">
        <v>170</v>
      </c>
      <c r="E134" s="160" t="s">
        <v>438</v>
      </c>
      <c r="F134" s="260" t="s">
        <v>439</v>
      </c>
      <c r="G134" s="261"/>
      <c r="H134" s="261"/>
      <c r="I134" s="261"/>
      <c r="J134" s="161" t="s">
        <v>173</v>
      </c>
      <c r="K134" s="162">
        <v>15.3</v>
      </c>
      <c r="L134" s="262">
        <v>0</v>
      </c>
      <c r="M134" s="261"/>
      <c r="N134" s="263">
        <f t="shared" si="5"/>
        <v>0</v>
      </c>
      <c r="O134" s="261"/>
      <c r="P134" s="261"/>
      <c r="Q134" s="261"/>
      <c r="R134" s="131"/>
      <c r="T134" s="163" t="s">
        <v>21</v>
      </c>
      <c r="U134" s="42" t="s">
        <v>47</v>
      </c>
      <c r="V134" s="34"/>
      <c r="W134" s="164">
        <f t="shared" si="6"/>
        <v>0</v>
      </c>
      <c r="X134" s="164">
        <v>0</v>
      </c>
      <c r="Y134" s="164">
        <f t="shared" si="7"/>
        <v>0</v>
      </c>
      <c r="Z134" s="164">
        <v>0</v>
      </c>
      <c r="AA134" s="165">
        <f t="shared" si="8"/>
        <v>0</v>
      </c>
      <c r="AR134" s="16" t="s">
        <v>174</v>
      </c>
      <c r="AT134" s="16" t="s">
        <v>170</v>
      </c>
      <c r="AU134" s="16" t="s">
        <v>23</v>
      </c>
      <c r="AY134" s="16" t="s">
        <v>169</v>
      </c>
      <c r="BE134" s="104">
        <f t="shared" si="9"/>
        <v>0</v>
      </c>
      <c r="BF134" s="104">
        <f t="shared" si="10"/>
        <v>0</v>
      </c>
      <c r="BG134" s="104">
        <f t="shared" si="11"/>
        <v>0</v>
      </c>
      <c r="BH134" s="104">
        <f t="shared" si="12"/>
        <v>0</v>
      </c>
      <c r="BI134" s="104">
        <f t="shared" si="13"/>
        <v>0</v>
      </c>
      <c r="BJ134" s="16" t="s">
        <v>23</v>
      </c>
      <c r="BK134" s="104">
        <f t="shared" si="14"/>
        <v>0</v>
      </c>
      <c r="BL134" s="16" t="s">
        <v>174</v>
      </c>
      <c r="BM134" s="16" t="s">
        <v>440</v>
      </c>
    </row>
    <row r="135" spans="2:65" s="1" customFormat="1" ht="22.5" customHeight="1">
      <c r="B135" s="129"/>
      <c r="C135" s="159" t="s">
        <v>231</v>
      </c>
      <c r="D135" s="159" t="s">
        <v>170</v>
      </c>
      <c r="E135" s="160" t="s">
        <v>441</v>
      </c>
      <c r="F135" s="260" t="s">
        <v>442</v>
      </c>
      <c r="G135" s="261"/>
      <c r="H135" s="261"/>
      <c r="I135" s="261"/>
      <c r="J135" s="161" t="s">
        <v>173</v>
      </c>
      <c r="K135" s="162">
        <v>30.6</v>
      </c>
      <c r="L135" s="262">
        <v>0</v>
      </c>
      <c r="M135" s="261"/>
      <c r="N135" s="263">
        <f t="shared" si="5"/>
        <v>0</v>
      </c>
      <c r="O135" s="261"/>
      <c r="P135" s="261"/>
      <c r="Q135" s="261"/>
      <c r="R135" s="131"/>
      <c r="T135" s="163" t="s">
        <v>21</v>
      </c>
      <c r="U135" s="42" t="s">
        <v>47</v>
      </c>
      <c r="V135" s="34"/>
      <c r="W135" s="164">
        <f t="shared" si="6"/>
        <v>0</v>
      </c>
      <c r="X135" s="164">
        <v>0</v>
      </c>
      <c r="Y135" s="164">
        <f t="shared" si="7"/>
        <v>0</v>
      </c>
      <c r="Z135" s="164">
        <v>0</v>
      </c>
      <c r="AA135" s="165">
        <f t="shared" si="8"/>
        <v>0</v>
      </c>
      <c r="AR135" s="16" t="s">
        <v>174</v>
      </c>
      <c r="AT135" s="16" t="s">
        <v>170</v>
      </c>
      <c r="AU135" s="16" t="s">
        <v>23</v>
      </c>
      <c r="AY135" s="16" t="s">
        <v>169</v>
      </c>
      <c r="BE135" s="104">
        <f t="shared" si="9"/>
        <v>0</v>
      </c>
      <c r="BF135" s="104">
        <f t="shared" si="10"/>
        <v>0</v>
      </c>
      <c r="BG135" s="104">
        <f t="shared" si="11"/>
        <v>0</v>
      </c>
      <c r="BH135" s="104">
        <f t="shared" si="12"/>
        <v>0</v>
      </c>
      <c r="BI135" s="104">
        <f t="shared" si="13"/>
        <v>0</v>
      </c>
      <c r="BJ135" s="16" t="s">
        <v>23</v>
      </c>
      <c r="BK135" s="104">
        <f t="shared" si="14"/>
        <v>0</v>
      </c>
      <c r="BL135" s="16" t="s">
        <v>174</v>
      </c>
      <c r="BM135" s="16" t="s">
        <v>443</v>
      </c>
    </row>
    <row r="136" spans="2:51" s="11" customFormat="1" ht="22.5" customHeight="1">
      <c r="B136" s="183"/>
      <c r="C136" s="184"/>
      <c r="D136" s="184"/>
      <c r="E136" s="185" t="s">
        <v>21</v>
      </c>
      <c r="F136" s="286" t="s">
        <v>444</v>
      </c>
      <c r="G136" s="287"/>
      <c r="H136" s="287"/>
      <c r="I136" s="287"/>
      <c r="J136" s="184"/>
      <c r="K136" s="186" t="s">
        <v>21</v>
      </c>
      <c r="L136" s="184"/>
      <c r="M136" s="184"/>
      <c r="N136" s="184"/>
      <c r="O136" s="184"/>
      <c r="P136" s="184"/>
      <c r="Q136" s="184"/>
      <c r="R136" s="187"/>
      <c r="T136" s="188"/>
      <c r="U136" s="184"/>
      <c r="V136" s="184"/>
      <c r="W136" s="184"/>
      <c r="X136" s="184"/>
      <c r="Y136" s="184"/>
      <c r="Z136" s="184"/>
      <c r="AA136" s="189"/>
      <c r="AT136" s="190" t="s">
        <v>182</v>
      </c>
      <c r="AU136" s="190" t="s">
        <v>23</v>
      </c>
      <c r="AV136" s="11" t="s">
        <v>23</v>
      </c>
      <c r="AW136" s="11" t="s">
        <v>38</v>
      </c>
      <c r="AX136" s="11" t="s">
        <v>82</v>
      </c>
      <c r="AY136" s="190" t="s">
        <v>169</v>
      </c>
    </row>
    <row r="137" spans="2:51" s="11" customFormat="1" ht="22.5" customHeight="1">
      <c r="B137" s="183"/>
      <c r="C137" s="184"/>
      <c r="D137" s="184"/>
      <c r="E137" s="185" t="s">
        <v>21</v>
      </c>
      <c r="F137" s="288" t="s">
        <v>445</v>
      </c>
      <c r="G137" s="287"/>
      <c r="H137" s="287"/>
      <c r="I137" s="287"/>
      <c r="J137" s="184"/>
      <c r="K137" s="186" t="s">
        <v>21</v>
      </c>
      <c r="L137" s="184"/>
      <c r="M137" s="184"/>
      <c r="N137" s="184"/>
      <c r="O137" s="184"/>
      <c r="P137" s="184"/>
      <c r="Q137" s="184"/>
      <c r="R137" s="187"/>
      <c r="T137" s="188"/>
      <c r="U137" s="184"/>
      <c r="V137" s="184"/>
      <c r="W137" s="184"/>
      <c r="X137" s="184"/>
      <c r="Y137" s="184"/>
      <c r="Z137" s="184"/>
      <c r="AA137" s="189"/>
      <c r="AT137" s="190" t="s">
        <v>182</v>
      </c>
      <c r="AU137" s="190" t="s">
        <v>23</v>
      </c>
      <c r="AV137" s="11" t="s">
        <v>23</v>
      </c>
      <c r="AW137" s="11" t="s">
        <v>38</v>
      </c>
      <c r="AX137" s="11" t="s">
        <v>82</v>
      </c>
      <c r="AY137" s="190" t="s">
        <v>169</v>
      </c>
    </row>
    <row r="138" spans="2:51" s="11" customFormat="1" ht="22.5" customHeight="1">
      <c r="B138" s="183"/>
      <c r="C138" s="184"/>
      <c r="D138" s="184"/>
      <c r="E138" s="185" t="s">
        <v>21</v>
      </c>
      <c r="F138" s="288" t="s">
        <v>446</v>
      </c>
      <c r="G138" s="287"/>
      <c r="H138" s="287"/>
      <c r="I138" s="287"/>
      <c r="J138" s="184"/>
      <c r="K138" s="186" t="s">
        <v>21</v>
      </c>
      <c r="L138" s="184"/>
      <c r="M138" s="184"/>
      <c r="N138" s="184"/>
      <c r="O138" s="184"/>
      <c r="P138" s="184"/>
      <c r="Q138" s="184"/>
      <c r="R138" s="187"/>
      <c r="T138" s="188"/>
      <c r="U138" s="184"/>
      <c r="V138" s="184"/>
      <c r="W138" s="184"/>
      <c r="X138" s="184"/>
      <c r="Y138" s="184"/>
      <c r="Z138" s="184"/>
      <c r="AA138" s="189"/>
      <c r="AT138" s="190" t="s">
        <v>182</v>
      </c>
      <c r="AU138" s="190" t="s">
        <v>23</v>
      </c>
      <c r="AV138" s="11" t="s">
        <v>23</v>
      </c>
      <c r="AW138" s="11" t="s">
        <v>38</v>
      </c>
      <c r="AX138" s="11" t="s">
        <v>82</v>
      </c>
      <c r="AY138" s="190" t="s">
        <v>169</v>
      </c>
    </row>
    <row r="139" spans="2:51" s="11" customFormat="1" ht="22.5" customHeight="1">
      <c r="B139" s="183"/>
      <c r="C139" s="184"/>
      <c r="D139" s="184"/>
      <c r="E139" s="185" t="s">
        <v>21</v>
      </c>
      <c r="F139" s="288" t="s">
        <v>447</v>
      </c>
      <c r="G139" s="287"/>
      <c r="H139" s="287"/>
      <c r="I139" s="287"/>
      <c r="J139" s="184"/>
      <c r="K139" s="186" t="s">
        <v>21</v>
      </c>
      <c r="L139" s="184"/>
      <c r="M139" s="184"/>
      <c r="N139" s="184"/>
      <c r="O139" s="184"/>
      <c r="P139" s="184"/>
      <c r="Q139" s="184"/>
      <c r="R139" s="187"/>
      <c r="T139" s="188"/>
      <c r="U139" s="184"/>
      <c r="V139" s="184"/>
      <c r="W139" s="184"/>
      <c r="X139" s="184"/>
      <c r="Y139" s="184"/>
      <c r="Z139" s="184"/>
      <c r="AA139" s="189"/>
      <c r="AT139" s="190" t="s">
        <v>182</v>
      </c>
      <c r="AU139" s="190" t="s">
        <v>23</v>
      </c>
      <c r="AV139" s="11" t="s">
        <v>23</v>
      </c>
      <c r="AW139" s="11" t="s">
        <v>38</v>
      </c>
      <c r="AX139" s="11" t="s">
        <v>82</v>
      </c>
      <c r="AY139" s="190" t="s">
        <v>169</v>
      </c>
    </row>
    <row r="140" spans="2:51" s="10" customFormat="1" ht="22.5" customHeight="1">
      <c r="B140" s="166"/>
      <c r="C140" s="167"/>
      <c r="D140" s="167"/>
      <c r="E140" s="168" t="s">
        <v>21</v>
      </c>
      <c r="F140" s="265" t="s">
        <v>448</v>
      </c>
      <c r="G140" s="266"/>
      <c r="H140" s="266"/>
      <c r="I140" s="266"/>
      <c r="J140" s="167"/>
      <c r="K140" s="169">
        <v>30.6</v>
      </c>
      <c r="L140" s="167"/>
      <c r="M140" s="167"/>
      <c r="N140" s="167"/>
      <c r="O140" s="167"/>
      <c r="P140" s="167"/>
      <c r="Q140" s="167"/>
      <c r="R140" s="170"/>
      <c r="T140" s="171"/>
      <c r="U140" s="167"/>
      <c r="V140" s="167"/>
      <c r="W140" s="167"/>
      <c r="X140" s="167"/>
      <c r="Y140" s="167"/>
      <c r="Z140" s="167"/>
      <c r="AA140" s="172"/>
      <c r="AT140" s="173" t="s">
        <v>182</v>
      </c>
      <c r="AU140" s="173" t="s">
        <v>23</v>
      </c>
      <c r="AV140" s="10" t="s">
        <v>116</v>
      </c>
      <c r="AW140" s="10" t="s">
        <v>38</v>
      </c>
      <c r="AX140" s="10" t="s">
        <v>82</v>
      </c>
      <c r="AY140" s="173" t="s">
        <v>169</v>
      </c>
    </row>
    <row r="141" spans="2:51" s="12" customFormat="1" ht="22.5" customHeight="1">
      <c r="B141" s="191"/>
      <c r="C141" s="192"/>
      <c r="D141" s="192"/>
      <c r="E141" s="193" t="s">
        <v>21</v>
      </c>
      <c r="F141" s="289" t="s">
        <v>449</v>
      </c>
      <c r="G141" s="290"/>
      <c r="H141" s="290"/>
      <c r="I141" s="290"/>
      <c r="J141" s="192"/>
      <c r="K141" s="194">
        <v>30.6</v>
      </c>
      <c r="L141" s="192"/>
      <c r="M141" s="192"/>
      <c r="N141" s="192"/>
      <c r="O141" s="192"/>
      <c r="P141" s="192"/>
      <c r="Q141" s="192"/>
      <c r="R141" s="195"/>
      <c r="T141" s="196"/>
      <c r="U141" s="192"/>
      <c r="V141" s="192"/>
      <c r="W141" s="192"/>
      <c r="X141" s="192"/>
      <c r="Y141" s="192"/>
      <c r="Z141" s="192"/>
      <c r="AA141" s="197"/>
      <c r="AT141" s="198" t="s">
        <v>182</v>
      </c>
      <c r="AU141" s="198" t="s">
        <v>23</v>
      </c>
      <c r="AV141" s="12" t="s">
        <v>174</v>
      </c>
      <c r="AW141" s="12" t="s">
        <v>38</v>
      </c>
      <c r="AX141" s="12" t="s">
        <v>23</v>
      </c>
      <c r="AY141" s="198" t="s">
        <v>169</v>
      </c>
    </row>
    <row r="142" spans="2:65" s="1" customFormat="1" ht="31.5" customHeight="1">
      <c r="B142" s="129"/>
      <c r="C142" s="159" t="s">
        <v>9</v>
      </c>
      <c r="D142" s="159" t="s">
        <v>170</v>
      </c>
      <c r="E142" s="160" t="s">
        <v>450</v>
      </c>
      <c r="F142" s="260" t="s">
        <v>451</v>
      </c>
      <c r="G142" s="261"/>
      <c r="H142" s="261"/>
      <c r="I142" s="261"/>
      <c r="J142" s="161" t="s">
        <v>173</v>
      </c>
      <c r="K142" s="162">
        <v>1581.2</v>
      </c>
      <c r="L142" s="262">
        <v>0</v>
      </c>
      <c r="M142" s="261"/>
      <c r="N142" s="263">
        <f>ROUND(L142*K142,2)</f>
        <v>0</v>
      </c>
      <c r="O142" s="261"/>
      <c r="P142" s="261"/>
      <c r="Q142" s="261"/>
      <c r="R142" s="131"/>
      <c r="T142" s="163" t="s">
        <v>21</v>
      </c>
      <c r="U142" s="42" t="s">
        <v>47</v>
      </c>
      <c r="V142" s="34"/>
      <c r="W142" s="164">
        <f>V142*K142</f>
        <v>0</v>
      </c>
      <c r="X142" s="164">
        <v>0</v>
      </c>
      <c r="Y142" s="164">
        <f>X142*K142</f>
        <v>0</v>
      </c>
      <c r="Z142" s="164">
        <v>0</v>
      </c>
      <c r="AA142" s="165">
        <f>Z142*K142</f>
        <v>0</v>
      </c>
      <c r="AR142" s="16" t="s">
        <v>174</v>
      </c>
      <c r="AT142" s="16" t="s">
        <v>170</v>
      </c>
      <c r="AU142" s="16" t="s">
        <v>23</v>
      </c>
      <c r="AY142" s="16" t="s">
        <v>169</v>
      </c>
      <c r="BE142" s="104">
        <f>IF(U142="základní",N142,0)</f>
        <v>0</v>
      </c>
      <c r="BF142" s="104">
        <f>IF(U142="snížená",N142,0)</f>
        <v>0</v>
      </c>
      <c r="BG142" s="104">
        <f>IF(U142="zákl. přenesená",N142,0)</f>
        <v>0</v>
      </c>
      <c r="BH142" s="104">
        <f>IF(U142="sníž. přenesená",N142,0)</f>
        <v>0</v>
      </c>
      <c r="BI142" s="104">
        <f>IF(U142="nulová",N142,0)</f>
        <v>0</v>
      </c>
      <c r="BJ142" s="16" t="s">
        <v>23</v>
      </c>
      <c r="BK142" s="104">
        <f>ROUND(L142*K142,2)</f>
        <v>0</v>
      </c>
      <c r="BL142" s="16" t="s">
        <v>174</v>
      </c>
      <c r="BM142" s="16" t="s">
        <v>452</v>
      </c>
    </row>
    <row r="143" spans="2:47" s="1" customFormat="1" ht="22.5" customHeight="1">
      <c r="B143" s="33"/>
      <c r="C143" s="34"/>
      <c r="D143" s="34"/>
      <c r="E143" s="34"/>
      <c r="F143" s="264" t="s">
        <v>453</v>
      </c>
      <c r="G143" s="220"/>
      <c r="H143" s="220"/>
      <c r="I143" s="220"/>
      <c r="J143" s="34"/>
      <c r="K143" s="34"/>
      <c r="L143" s="34"/>
      <c r="M143" s="34"/>
      <c r="N143" s="34"/>
      <c r="O143" s="34"/>
      <c r="P143" s="34"/>
      <c r="Q143" s="34"/>
      <c r="R143" s="35"/>
      <c r="T143" s="72"/>
      <c r="U143" s="34"/>
      <c r="V143" s="34"/>
      <c r="W143" s="34"/>
      <c r="X143" s="34"/>
      <c r="Y143" s="34"/>
      <c r="Z143" s="34"/>
      <c r="AA143" s="73"/>
      <c r="AT143" s="16" t="s">
        <v>177</v>
      </c>
      <c r="AU143" s="16" t="s">
        <v>23</v>
      </c>
    </row>
    <row r="144" spans="2:51" s="11" customFormat="1" ht="31.5" customHeight="1">
      <c r="B144" s="183"/>
      <c r="C144" s="184"/>
      <c r="D144" s="184"/>
      <c r="E144" s="185" t="s">
        <v>21</v>
      </c>
      <c r="F144" s="288" t="s">
        <v>454</v>
      </c>
      <c r="G144" s="287"/>
      <c r="H144" s="287"/>
      <c r="I144" s="287"/>
      <c r="J144" s="184"/>
      <c r="K144" s="186" t="s">
        <v>21</v>
      </c>
      <c r="L144" s="184"/>
      <c r="M144" s="184"/>
      <c r="N144" s="184"/>
      <c r="O144" s="184"/>
      <c r="P144" s="184"/>
      <c r="Q144" s="184"/>
      <c r="R144" s="187"/>
      <c r="T144" s="188"/>
      <c r="U144" s="184"/>
      <c r="V144" s="184"/>
      <c r="W144" s="184"/>
      <c r="X144" s="184"/>
      <c r="Y144" s="184"/>
      <c r="Z144" s="184"/>
      <c r="AA144" s="189"/>
      <c r="AT144" s="190" t="s">
        <v>182</v>
      </c>
      <c r="AU144" s="190" t="s">
        <v>23</v>
      </c>
      <c r="AV144" s="11" t="s">
        <v>23</v>
      </c>
      <c r="AW144" s="11" t="s">
        <v>38</v>
      </c>
      <c r="AX144" s="11" t="s">
        <v>82</v>
      </c>
      <c r="AY144" s="190" t="s">
        <v>169</v>
      </c>
    </row>
    <row r="145" spans="2:51" s="11" customFormat="1" ht="22.5" customHeight="1">
      <c r="B145" s="183"/>
      <c r="C145" s="184"/>
      <c r="D145" s="184"/>
      <c r="E145" s="185" t="s">
        <v>21</v>
      </c>
      <c r="F145" s="288" t="s">
        <v>445</v>
      </c>
      <c r="G145" s="287"/>
      <c r="H145" s="287"/>
      <c r="I145" s="287"/>
      <c r="J145" s="184"/>
      <c r="K145" s="186" t="s">
        <v>21</v>
      </c>
      <c r="L145" s="184"/>
      <c r="M145" s="184"/>
      <c r="N145" s="184"/>
      <c r="O145" s="184"/>
      <c r="P145" s="184"/>
      <c r="Q145" s="184"/>
      <c r="R145" s="187"/>
      <c r="T145" s="188"/>
      <c r="U145" s="184"/>
      <c r="V145" s="184"/>
      <c r="W145" s="184"/>
      <c r="X145" s="184"/>
      <c r="Y145" s="184"/>
      <c r="Z145" s="184"/>
      <c r="AA145" s="189"/>
      <c r="AT145" s="190" t="s">
        <v>182</v>
      </c>
      <c r="AU145" s="190" t="s">
        <v>23</v>
      </c>
      <c r="AV145" s="11" t="s">
        <v>23</v>
      </c>
      <c r="AW145" s="11" t="s">
        <v>38</v>
      </c>
      <c r="AX145" s="11" t="s">
        <v>82</v>
      </c>
      <c r="AY145" s="190" t="s">
        <v>169</v>
      </c>
    </row>
    <row r="146" spans="2:51" s="11" customFormat="1" ht="22.5" customHeight="1">
      <c r="B146" s="183"/>
      <c r="C146" s="184"/>
      <c r="D146" s="184"/>
      <c r="E146" s="185" t="s">
        <v>21</v>
      </c>
      <c r="F146" s="288" t="s">
        <v>455</v>
      </c>
      <c r="G146" s="287"/>
      <c r="H146" s="287"/>
      <c r="I146" s="287"/>
      <c r="J146" s="184"/>
      <c r="K146" s="186" t="s">
        <v>21</v>
      </c>
      <c r="L146" s="184"/>
      <c r="M146" s="184"/>
      <c r="N146" s="184"/>
      <c r="O146" s="184"/>
      <c r="P146" s="184"/>
      <c r="Q146" s="184"/>
      <c r="R146" s="187"/>
      <c r="T146" s="188"/>
      <c r="U146" s="184"/>
      <c r="V146" s="184"/>
      <c r="W146" s="184"/>
      <c r="X146" s="184"/>
      <c r="Y146" s="184"/>
      <c r="Z146" s="184"/>
      <c r="AA146" s="189"/>
      <c r="AT146" s="190" t="s">
        <v>182</v>
      </c>
      <c r="AU146" s="190" t="s">
        <v>23</v>
      </c>
      <c r="AV146" s="11" t="s">
        <v>23</v>
      </c>
      <c r="AW146" s="11" t="s">
        <v>38</v>
      </c>
      <c r="AX146" s="11" t="s">
        <v>82</v>
      </c>
      <c r="AY146" s="190" t="s">
        <v>169</v>
      </c>
    </row>
    <row r="147" spans="2:51" s="11" customFormat="1" ht="22.5" customHeight="1">
      <c r="B147" s="183"/>
      <c r="C147" s="184"/>
      <c r="D147" s="184"/>
      <c r="E147" s="185" t="s">
        <v>21</v>
      </c>
      <c r="F147" s="288" t="s">
        <v>456</v>
      </c>
      <c r="G147" s="287"/>
      <c r="H147" s="287"/>
      <c r="I147" s="287"/>
      <c r="J147" s="184"/>
      <c r="K147" s="186" t="s">
        <v>21</v>
      </c>
      <c r="L147" s="184"/>
      <c r="M147" s="184"/>
      <c r="N147" s="184"/>
      <c r="O147" s="184"/>
      <c r="P147" s="184"/>
      <c r="Q147" s="184"/>
      <c r="R147" s="187"/>
      <c r="T147" s="188"/>
      <c r="U147" s="184"/>
      <c r="V147" s="184"/>
      <c r="W147" s="184"/>
      <c r="X147" s="184"/>
      <c r="Y147" s="184"/>
      <c r="Z147" s="184"/>
      <c r="AA147" s="189"/>
      <c r="AT147" s="190" t="s">
        <v>182</v>
      </c>
      <c r="AU147" s="190" t="s">
        <v>23</v>
      </c>
      <c r="AV147" s="11" t="s">
        <v>23</v>
      </c>
      <c r="AW147" s="11" t="s">
        <v>38</v>
      </c>
      <c r="AX147" s="11" t="s">
        <v>82</v>
      </c>
      <c r="AY147" s="190" t="s">
        <v>169</v>
      </c>
    </row>
    <row r="148" spans="2:51" s="11" customFormat="1" ht="22.5" customHeight="1">
      <c r="B148" s="183"/>
      <c r="C148" s="184"/>
      <c r="D148" s="184"/>
      <c r="E148" s="185" t="s">
        <v>21</v>
      </c>
      <c r="F148" s="288" t="s">
        <v>457</v>
      </c>
      <c r="G148" s="287"/>
      <c r="H148" s="287"/>
      <c r="I148" s="287"/>
      <c r="J148" s="184"/>
      <c r="K148" s="186" t="s">
        <v>21</v>
      </c>
      <c r="L148" s="184"/>
      <c r="M148" s="184"/>
      <c r="N148" s="184"/>
      <c r="O148" s="184"/>
      <c r="P148" s="184"/>
      <c r="Q148" s="184"/>
      <c r="R148" s="187"/>
      <c r="T148" s="188"/>
      <c r="U148" s="184"/>
      <c r="V148" s="184"/>
      <c r="W148" s="184"/>
      <c r="X148" s="184"/>
      <c r="Y148" s="184"/>
      <c r="Z148" s="184"/>
      <c r="AA148" s="189"/>
      <c r="AT148" s="190" t="s">
        <v>182</v>
      </c>
      <c r="AU148" s="190" t="s">
        <v>23</v>
      </c>
      <c r="AV148" s="11" t="s">
        <v>23</v>
      </c>
      <c r="AW148" s="11" t="s">
        <v>38</v>
      </c>
      <c r="AX148" s="11" t="s">
        <v>82</v>
      </c>
      <c r="AY148" s="190" t="s">
        <v>169</v>
      </c>
    </row>
    <row r="149" spans="2:51" s="11" customFormat="1" ht="22.5" customHeight="1">
      <c r="B149" s="183"/>
      <c r="C149" s="184"/>
      <c r="D149" s="184"/>
      <c r="E149" s="185" t="s">
        <v>21</v>
      </c>
      <c r="F149" s="288" t="s">
        <v>458</v>
      </c>
      <c r="G149" s="287"/>
      <c r="H149" s="287"/>
      <c r="I149" s="287"/>
      <c r="J149" s="184"/>
      <c r="K149" s="186" t="s">
        <v>21</v>
      </c>
      <c r="L149" s="184"/>
      <c r="M149" s="184"/>
      <c r="N149" s="184"/>
      <c r="O149" s="184"/>
      <c r="P149" s="184"/>
      <c r="Q149" s="184"/>
      <c r="R149" s="187"/>
      <c r="T149" s="188"/>
      <c r="U149" s="184"/>
      <c r="V149" s="184"/>
      <c r="W149" s="184"/>
      <c r="X149" s="184"/>
      <c r="Y149" s="184"/>
      <c r="Z149" s="184"/>
      <c r="AA149" s="189"/>
      <c r="AT149" s="190" t="s">
        <v>182</v>
      </c>
      <c r="AU149" s="190" t="s">
        <v>23</v>
      </c>
      <c r="AV149" s="11" t="s">
        <v>23</v>
      </c>
      <c r="AW149" s="11" t="s">
        <v>38</v>
      </c>
      <c r="AX149" s="11" t="s">
        <v>82</v>
      </c>
      <c r="AY149" s="190" t="s">
        <v>169</v>
      </c>
    </row>
    <row r="150" spans="2:51" s="11" customFormat="1" ht="22.5" customHeight="1">
      <c r="B150" s="183"/>
      <c r="C150" s="184"/>
      <c r="D150" s="184"/>
      <c r="E150" s="185" t="s">
        <v>21</v>
      </c>
      <c r="F150" s="288" t="s">
        <v>459</v>
      </c>
      <c r="G150" s="287"/>
      <c r="H150" s="287"/>
      <c r="I150" s="287"/>
      <c r="J150" s="184"/>
      <c r="K150" s="186" t="s">
        <v>21</v>
      </c>
      <c r="L150" s="184"/>
      <c r="M150" s="184"/>
      <c r="N150" s="184"/>
      <c r="O150" s="184"/>
      <c r="P150" s="184"/>
      <c r="Q150" s="184"/>
      <c r="R150" s="187"/>
      <c r="T150" s="188"/>
      <c r="U150" s="184"/>
      <c r="V150" s="184"/>
      <c r="W150" s="184"/>
      <c r="X150" s="184"/>
      <c r="Y150" s="184"/>
      <c r="Z150" s="184"/>
      <c r="AA150" s="189"/>
      <c r="AT150" s="190" t="s">
        <v>182</v>
      </c>
      <c r="AU150" s="190" t="s">
        <v>23</v>
      </c>
      <c r="AV150" s="11" t="s">
        <v>23</v>
      </c>
      <c r="AW150" s="11" t="s">
        <v>38</v>
      </c>
      <c r="AX150" s="11" t="s">
        <v>82</v>
      </c>
      <c r="AY150" s="190" t="s">
        <v>169</v>
      </c>
    </row>
    <row r="151" spans="2:51" s="11" customFormat="1" ht="22.5" customHeight="1">
      <c r="B151" s="183"/>
      <c r="C151" s="184"/>
      <c r="D151" s="184"/>
      <c r="E151" s="185" t="s">
        <v>21</v>
      </c>
      <c r="F151" s="288" t="s">
        <v>447</v>
      </c>
      <c r="G151" s="287"/>
      <c r="H151" s="287"/>
      <c r="I151" s="287"/>
      <c r="J151" s="184"/>
      <c r="K151" s="186" t="s">
        <v>21</v>
      </c>
      <c r="L151" s="184"/>
      <c r="M151" s="184"/>
      <c r="N151" s="184"/>
      <c r="O151" s="184"/>
      <c r="P151" s="184"/>
      <c r="Q151" s="184"/>
      <c r="R151" s="187"/>
      <c r="T151" s="188"/>
      <c r="U151" s="184"/>
      <c r="V151" s="184"/>
      <c r="W151" s="184"/>
      <c r="X151" s="184"/>
      <c r="Y151" s="184"/>
      <c r="Z151" s="184"/>
      <c r="AA151" s="189"/>
      <c r="AT151" s="190" t="s">
        <v>182</v>
      </c>
      <c r="AU151" s="190" t="s">
        <v>23</v>
      </c>
      <c r="AV151" s="11" t="s">
        <v>23</v>
      </c>
      <c r="AW151" s="11" t="s">
        <v>38</v>
      </c>
      <c r="AX151" s="11" t="s">
        <v>82</v>
      </c>
      <c r="AY151" s="190" t="s">
        <v>169</v>
      </c>
    </row>
    <row r="152" spans="2:51" s="10" customFormat="1" ht="22.5" customHeight="1">
      <c r="B152" s="166"/>
      <c r="C152" s="167"/>
      <c r="D152" s="167"/>
      <c r="E152" s="168" t="s">
        <v>21</v>
      </c>
      <c r="F152" s="265" t="s">
        <v>460</v>
      </c>
      <c r="G152" s="266"/>
      <c r="H152" s="266"/>
      <c r="I152" s="266"/>
      <c r="J152" s="167"/>
      <c r="K152" s="169">
        <v>1581.2</v>
      </c>
      <c r="L152" s="167"/>
      <c r="M152" s="167"/>
      <c r="N152" s="167"/>
      <c r="O152" s="167"/>
      <c r="P152" s="167"/>
      <c r="Q152" s="167"/>
      <c r="R152" s="170"/>
      <c r="T152" s="171"/>
      <c r="U152" s="167"/>
      <c r="V152" s="167"/>
      <c r="W152" s="167"/>
      <c r="X152" s="167"/>
      <c r="Y152" s="167"/>
      <c r="Z152" s="167"/>
      <c r="AA152" s="172"/>
      <c r="AT152" s="173" t="s">
        <v>182</v>
      </c>
      <c r="AU152" s="173" t="s">
        <v>23</v>
      </c>
      <c r="AV152" s="10" t="s">
        <v>116</v>
      </c>
      <c r="AW152" s="10" t="s">
        <v>38</v>
      </c>
      <c r="AX152" s="10" t="s">
        <v>82</v>
      </c>
      <c r="AY152" s="173" t="s">
        <v>169</v>
      </c>
    </row>
    <row r="153" spans="2:51" s="12" customFormat="1" ht="22.5" customHeight="1">
      <c r="B153" s="191"/>
      <c r="C153" s="192"/>
      <c r="D153" s="192"/>
      <c r="E153" s="193" t="s">
        <v>21</v>
      </c>
      <c r="F153" s="289" t="s">
        <v>449</v>
      </c>
      <c r="G153" s="290"/>
      <c r="H153" s="290"/>
      <c r="I153" s="290"/>
      <c r="J153" s="192"/>
      <c r="K153" s="194">
        <v>1581.2</v>
      </c>
      <c r="L153" s="192"/>
      <c r="M153" s="192"/>
      <c r="N153" s="192"/>
      <c r="O153" s="192"/>
      <c r="P153" s="192"/>
      <c r="Q153" s="192"/>
      <c r="R153" s="195"/>
      <c r="T153" s="196"/>
      <c r="U153" s="192"/>
      <c r="V153" s="192"/>
      <c r="W153" s="192"/>
      <c r="X153" s="192"/>
      <c r="Y153" s="192"/>
      <c r="Z153" s="192"/>
      <c r="AA153" s="197"/>
      <c r="AT153" s="198" t="s">
        <v>182</v>
      </c>
      <c r="AU153" s="198" t="s">
        <v>23</v>
      </c>
      <c r="AV153" s="12" t="s">
        <v>174</v>
      </c>
      <c r="AW153" s="12" t="s">
        <v>38</v>
      </c>
      <c r="AX153" s="12" t="s">
        <v>23</v>
      </c>
      <c r="AY153" s="198" t="s">
        <v>169</v>
      </c>
    </row>
    <row r="154" spans="2:63" s="9" customFormat="1" ht="36.75" customHeight="1">
      <c r="B154" s="148"/>
      <c r="C154" s="149"/>
      <c r="D154" s="150" t="s">
        <v>397</v>
      </c>
      <c r="E154" s="150"/>
      <c r="F154" s="150"/>
      <c r="G154" s="150"/>
      <c r="H154" s="150"/>
      <c r="I154" s="150"/>
      <c r="J154" s="150"/>
      <c r="K154" s="150"/>
      <c r="L154" s="150"/>
      <c r="M154" s="150"/>
      <c r="N154" s="291">
        <f>BK154</f>
        <v>0</v>
      </c>
      <c r="O154" s="292"/>
      <c r="P154" s="292"/>
      <c r="Q154" s="292"/>
      <c r="R154" s="151"/>
      <c r="T154" s="152"/>
      <c r="U154" s="149"/>
      <c r="V154" s="149"/>
      <c r="W154" s="153">
        <f>W155</f>
        <v>0</v>
      </c>
      <c r="X154" s="149"/>
      <c r="Y154" s="153">
        <f>Y155</f>
        <v>0</v>
      </c>
      <c r="Z154" s="149"/>
      <c r="AA154" s="154">
        <f>AA155</f>
        <v>0</v>
      </c>
      <c r="AR154" s="155" t="s">
        <v>23</v>
      </c>
      <c r="AT154" s="156" t="s">
        <v>81</v>
      </c>
      <c r="AU154" s="156" t="s">
        <v>82</v>
      </c>
      <c r="AY154" s="155" t="s">
        <v>169</v>
      </c>
      <c r="BK154" s="157">
        <f>BK155</f>
        <v>0</v>
      </c>
    </row>
    <row r="155" spans="2:65" s="1" customFormat="1" ht="31.5" customHeight="1">
      <c r="B155" s="129"/>
      <c r="C155" s="159" t="s">
        <v>239</v>
      </c>
      <c r="D155" s="159" t="s">
        <v>170</v>
      </c>
      <c r="E155" s="160" t="s">
        <v>461</v>
      </c>
      <c r="F155" s="260" t="s">
        <v>462</v>
      </c>
      <c r="G155" s="261"/>
      <c r="H155" s="261"/>
      <c r="I155" s="261"/>
      <c r="J155" s="161" t="s">
        <v>423</v>
      </c>
      <c r="K155" s="162">
        <v>1</v>
      </c>
      <c r="L155" s="262">
        <v>0</v>
      </c>
      <c r="M155" s="261"/>
      <c r="N155" s="263">
        <f>ROUND(L155*K155,2)</f>
        <v>0</v>
      </c>
      <c r="O155" s="261"/>
      <c r="P155" s="261"/>
      <c r="Q155" s="261"/>
      <c r="R155" s="131"/>
      <c r="T155" s="163" t="s">
        <v>21</v>
      </c>
      <c r="U155" s="42" t="s">
        <v>47</v>
      </c>
      <c r="V155" s="34"/>
      <c r="W155" s="164">
        <f>V155*K155</f>
        <v>0</v>
      </c>
      <c r="X155" s="164">
        <v>0</v>
      </c>
      <c r="Y155" s="164">
        <f>X155*K155</f>
        <v>0</v>
      </c>
      <c r="Z155" s="164">
        <v>0</v>
      </c>
      <c r="AA155" s="165">
        <f>Z155*K155</f>
        <v>0</v>
      </c>
      <c r="AR155" s="16" t="s">
        <v>174</v>
      </c>
      <c r="AT155" s="16" t="s">
        <v>170</v>
      </c>
      <c r="AU155" s="16" t="s">
        <v>23</v>
      </c>
      <c r="AY155" s="16" t="s">
        <v>169</v>
      </c>
      <c r="BE155" s="104">
        <f>IF(U155="základní",N155,0)</f>
        <v>0</v>
      </c>
      <c r="BF155" s="104">
        <f>IF(U155="snížená",N155,0)</f>
        <v>0</v>
      </c>
      <c r="BG155" s="104">
        <f>IF(U155="zákl. přenesená",N155,0)</f>
        <v>0</v>
      </c>
      <c r="BH155" s="104">
        <f>IF(U155="sníž. přenesená",N155,0)</f>
        <v>0</v>
      </c>
      <c r="BI155" s="104">
        <f>IF(U155="nulová",N155,0)</f>
        <v>0</v>
      </c>
      <c r="BJ155" s="16" t="s">
        <v>23</v>
      </c>
      <c r="BK155" s="104">
        <f>ROUND(L155*K155,2)</f>
        <v>0</v>
      </c>
      <c r="BL155" s="16" t="s">
        <v>174</v>
      </c>
      <c r="BM155" s="16" t="s">
        <v>463</v>
      </c>
    </row>
    <row r="156" spans="2:63" s="9" customFormat="1" ht="36.75" customHeight="1">
      <c r="B156" s="148"/>
      <c r="C156" s="149"/>
      <c r="D156" s="150" t="s">
        <v>398</v>
      </c>
      <c r="E156" s="150"/>
      <c r="F156" s="150"/>
      <c r="G156" s="150"/>
      <c r="H156" s="150"/>
      <c r="I156" s="150"/>
      <c r="J156" s="150"/>
      <c r="K156" s="150"/>
      <c r="L156" s="150"/>
      <c r="M156" s="150"/>
      <c r="N156" s="284">
        <f>BK156</f>
        <v>0</v>
      </c>
      <c r="O156" s="285"/>
      <c r="P156" s="285"/>
      <c r="Q156" s="285"/>
      <c r="R156" s="151"/>
      <c r="T156" s="152"/>
      <c r="U156" s="149"/>
      <c r="V156" s="149"/>
      <c r="W156" s="153">
        <f>SUM(W157:W236)</f>
        <v>0</v>
      </c>
      <c r="X156" s="149"/>
      <c r="Y156" s="153">
        <f>SUM(Y157:Y236)</f>
        <v>0</v>
      </c>
      <c r="Z156" s="149"/>
      <c r="AA156" s="154">
        <f>SUM(AA157:AA236)</f>
        <v>0</v>
      </c>
      <c r="AR156" s="155" t="s">
        <v>23</v>
      </c>
      <c r="AT156" s="156" t="s">
        <v>81</v>
      </c>
      <c r="AU156" s="156" t="s">
        <v>82</v>
      </c>
      <c r="AY156" s="155" t="s">
        <v>169</v>
      </c>
      <c r="BK156" s="157">
        <f>SUM(BK157:BK236)</f>
        <v>0</v>
      </c>
    </row>
    <row r="157" spans="2:65" s="1" customFormat="1" ht="22.5" customHeight="1">
      <c r="B157" s="129"/>
      <c r="C157" s="159" t="s">
        <v>243</v>
      </c>
      <c r="D157" s="159" t="s">
        <v>170</v>
      </c>
      <c r="E157" s="160" t="s">
        <v>464</v>
      </c>
      <c r="F157" s="260" t="s">
        <v>465</v>
      </c>
      <c r="G157" s="261"/>
      <c r="H157" s="261"/>
      <c r="I157" s="261"/>
      <c r="J157" s="161" t="s">
        <v>280</v>
      </c>
      <c r="K157" s="162">
        <v>150</v>
      </c>
      <c r="L157" s="262">
        <v>0</v>
      </c>
      <c r="M157" s="261"/>
      <c r="N157" s="263">
        <f aca="true" t="shared" si="15" ref="N157:N167">ROUND(L157*K157,2)</f>
        <v>0</v>
      </c>
      <c r="O157" s="261"/>
      <c r="P157" s="261"/>
      <c r="Q157" s="261"/>
      <c r="R157" s="131"/>
      <c r="T157" s="163" t="s">
        <v>21</v>
      </c>
      <c r="U157" s="42" t="s">
        <v>47</v>
      </c>
      <c r="V157" s="34"/>
      <c r="W157" s="164">
        <f aca="true" t="shared" si="16" ref="W157:W167">V157*K157</f>
        <v>0</v>
      </c>
      <c r="X157" s="164">
        <v>0</v>
      </c>
      <c r="Y157" s="164">
        <f aca="true" t="shared" si="17" ref="Y157:Y167">X157*K157</f>
        <v>0</v>
      </c>
      <c r="Z157" s="164">
        <v>0</v>
      </c>
      <c r="AA157" s="165">
        <f aca="true" t="shared" si="18" ref="AA157:AA167">Z157*K157</f>
        <v>0</v>
      </c>
      <c r="AR157" s="16" t="s">
        <v>174</v>
      </c>
      <c r="AT157" s="16" t="s">
        <v>170</v>
      </c>
      <c r="AU157" s="16" t="s">
        <v>23</v>
      </c>
      <c r="AY157" s="16" t="s">
        <v>169</v>
      </c>
      <c r="BE157" s="104">
        <f aca="true" t="shared" si="19" ref="BE157:BE167">IF(U157="základní",N157,0)</f>
        <v>0</v>
      </c>
      <c r="BF157" s="104">
        <f aca="true" t="shared" si="20" ref="BF157:BF167">IF(U157="snížená",N157,0)</f>
        <v>0</v>
      </c>
      <c r="BG157" s="104">
        <f aca="true" t="shared" si="21" ref="BG157:BG167">IF(U157="zákl. přenesená",N157,0)</f>
        <v>0</v>
      </c>
      <c r="BH157" s="104">
        <f aca="true" t="shared" si="22" ref="BH157:BH167">IF(U157="sníž. přenesená",N157,0)</f>
        <v>0</v>
      </c>
      <c r="BI157" s="104">
        <f aca="true" t="shared" si="23" ref="BI157:BI167">IF(U157="nulová",N157,0)</f>
        <v>0</v>
      </c>
      <c r="BJ157" s="16" t="s">
        <v>23</v>
      </c>
      <c r="BK157" s="104">
        <f aca="true" t="shared" si="24" ref="BK157:BK167">ROUND(L157*K157,2)</f>
        <v>0</v>
      </c>
      <c r="BL157" s="16" t="s">
        <v>174</v>
      </c>
      <c r="BM157" s="16" t="s">
        <v>466</v>
      </c>
    </row>
    <row r="158" spans="2:65" s="1" customFormat="1" ht="22.5" customHeight="1">
      <c r="B158" s="129"/>
      <c r="C158" s="159" t="s">
        <v>247</v>
      </c>
      <c r="D158" s="159" t="s">
        <v>170</v>
      </c>
      <c r="E158" s="160" t="s">
        <v>467</v>
      </c>
      <c r="F158" s="260" t="s">
        <v>468</v>
      </c>
      <c r="G158" s="261"/>
      <c r="H158" s="261"/>
      <c r="I158" s="261"/>
      <c r="J158" s="161" t="s">
        <v>280</v>
      </c>
      <c r="K158" s="162">
        <v>2</v>
      </c>
      <c r="L158" s="262">
        <v>0</v>
      </c>
      <c r="M158" s="261"/>
      <c r="N158" s="263">
        <f t="shared" si="15"/>
        <v>0</v>
      </c>
      <c r="O158" s="261"/>
      <c r="P158" s="261"/>
      <c r="Q158" s="261"/>
      <c r="R158" s="131"/>
      <c r="T158" s="163" t="s">
        <v>21</v>
      </c>
      <c r="U158" s="42" t="s">
        <v>47</v>
      </c>
      <c r="V158" s="34"/>
      <c r="W158" s="164">
        <f t="shared" si="16"/>
        <v>0</v>
      </c>
      <c r="X158" s="164">
        <v>0</v>
      </c>
      <c r="Y158" s="164">
        <f t="shared" si="17"/>
        <v>0</v>
      </c>
      <c r="Z158" s="164">
        <v>0</v>
      </c>
      <c r="AA158" s="165">
        <f t="shared" si="18"/>
        <v>0</v>
      </c>
      <c r="AR158" s="16" t="s">
        <v>174</v>
      </c>
      <c r="AT158" s="16" t="s">
        <v>170</v>
      </c>
      <c r="AU158" s="16" t="s">
        <v>23</v>
      </c>
      <c r="AY158" s="16" t="s">
        <v>169</v>
      </c>
      <c r="BE158" s="104">
        <f t="shared" si="19"/>
        <v>0</v>
      </c>
      <c r="BF158" s="104">
        <f t="shared" si="20"/>
        <v>0</v>
      </c>
      <c r="BG158" s="104">
        <f t="shared" si="21"/>
        <v>0</v>
      </c>
      <c r="BH158" s="104">
        <f t="shared" si="22"/>
        <v>0</v>
      </c>
      <c r="BI158" s="104">
        <f t="shared" si="23"/>
        <v>0</v>
      </c>
      <c r="BJ158" s="16" t="s">
        <v>23</v>
      </c>
      <c r="BK158" s="104">
        <f t="shared" si="24"/>
        <v>0</v>
      </c>
      <c r="BL158" s="16" t="s">
        <v>174</v>
      </c>
      <c r="BM158" s="16" t="s">
        <v>469</v>
      </c>
    </row>
    <row r="159" spans="2:65" s="1" customFormat="1" ht="22.5" customHeight="1">
      <c r="B159" s="129"/>
      <c r="C159" s="159" t="s">
        <v>251</v>
      </c>
      <c r="D159" s="159" t="s">
        <v>170</v>
      </c>
      <c r="E159" s="160" t="s">
        <v>470</v>
      </c>
      <c r="F159" s="260" t="s">
        <v>471</v>
      </c>
      <c r="G159" s="261"/>
      <c r="H159" s="261"/>
      <c r="I159" s="261"/>
      <c r="J159" s="161" t="s">
        <v>280</v>
      </c>
      <c r="K159" s="162">
        <v>7</v>
      </c>
      <c r="L159" s="262">
        <v>0</v>
      </c>
      <c r="M159" s="261"/>
      <c r="N159" s="263">
        <f t="shared" si="15"/>
        <v>0</v>
      </c>
      <c r="O159" s="261"/>
      <c r="P159" s="261"/>
      <c r="Q159" s="261"/>
      <c r="R159" s="131"/>
      <c r="T159" s="163" t="s">
        <v>21</v>
      </c>
      <c r="U159" s="42" t="s">
        <v>47</v>
      </c>
      <c r="V159" s="34"/>
      <c r="W159" s="164">
        <f t="shared" si="16"/>
        <v>0</v>
      </c>
      <c r="X159" s="164">
        <v>0</v>
      </c>
      <c r="Y159" s="164">
        <f t="shared" si="17"/>
        <v>0</v>
      </c>
      <c r="Z159" s="164">
        <v>0</v>
      </c>
      <c r="AA159" s="165">
        <f t="shared" si="18"/>
        <v>0</v>
      </c>
      <c r="AR159" s="16" t="s">
        <v>174</v>
      </c>
      <c r="AT159" s="16" t="s">
        <v>170</v>
      </c>
      <c r="AU159" s="16" t="s">
        <v>23</v>
      </c>
      <c r="AY159" s="16" t="s">
        <v>169</v>
      </c>
      <c r="BE159" s="104">
        <f t="shared" si="19"/>
        <v>0</v>
      </c>
      <c r="BF159" s="104">
        <f t="shared" si="20"/>
        <v>0</v>
      </c>
      <c r="BG159" s="104">
        <f t="shared" si="21"/>
        <v>0</v>
      </c>
      <c r="BH159" s="104">
        <f t="shared" si="22"/>
        <v>0</v>
      </c>
      <c r="BI159" s="104">
        <f t="shared" si="23"/>
        <v>0</v>
      </c>
      <c r="BJ159" s="16" t="s">
        <v>23</v>
      </c>
      <c r="BK159" s="104">
        <f t="shared" si="24"/>
        <v>0</v>
      </c>
      <c r="BL159" s="16" t="s">
        <v>174</v>
      </c>
      <c r="BM159" s="16" t="s">
        <v>472</v>
      </c>
    </row>
    <row r="160" spans="2:65" s="1" customFormat="1" ht="22.5" customHeight="1">
      <c r="B160" s="129"/>
      <c r="C160" s="159" t="s">
        <v>256</v>
      </c>
      <c r="D160" s="159" t="s">
        <v>170</v>
      </c>
      <c r="E160" s="160" t="s">
        <v>473</v>
      </c>
      <c r="F160" s="260" t="s">
        <v>474</v>
      </c>
      <c r="G160" s="261"/>
      <c r="H160" s="261"/>
      <c r="I160" s="261"/>
      <c r="J160" s="161" t="s">
        <v>280</v>
      </c>
      <c r="K160" s="162">
        <v>1</v>
      </c>
      <c r="L160" s="262">
        <v>0</v>
      </c>
      <c r="M160" s="261"/>
      <c r="N160" s="263">
        <f t="shared" si="15"/>
        <v>0</v>
      </c>
      <c r="O160" s="261"/>
      <c r="P160" s="261"/>
      <c r="Q160" s="261"/>
      <c r="R160" s="131"/>
      <c r="T160" s="163" t="s">
        <v>21</v>
      </c>
      <c r="U160" s="42" t="s">
        <v>47</v>
      </c>
      <c r="V160" s="34"/>
      <c r="W160" s="164">
        <f t="shared" si="16"/>
        <v>0</v>
      </c>
      <c r="X160" s="164">
        <v>0</v>
      </c>
      <c r="Y160" s="164">
        <f t="shared" si="17"/>
        <v>0</v>
      </c>
      <c r="Z160" s="164">
        <v>0</v>
      </c>
      <c r="AA160" s="165">
        <f t="shared" si="18"/>
        <v>0</v>
      </c>
      <c r="AR160" s="16" t="s">
        <v>174</v>
      </c>
      <c r="AT160" s="16" t="s">
        <v>170</v>
      </c>
      <c r="AU160" s="16" t="s">
        <v>23</v>
      </c>
      <c r="AY160" s="16" t="s">
        <v>169</v>
      </c>
      <c r="BE160" s="104">
        <f t="shared" si="19"/>
        <v>0</v>
      </c>
      <c r="BF160" s="104">
        <f t="shared" si="20"/>
        <v>0</v>
      </c>
      <c r="BG160" s="104">
        <f t="shared" si="21"/>
        <v>0</v>
      </c>
      <c r="BH160" s="104">
        <f t="shared" si="22"/>
        <v>0</v>
      </c>
      <c r="BI160" s="104">
        <f t="shared" si="23"/>
        <v>0</v>
      </c>
      <c r="BJ160" s="16" t="s">
        <v>23</v>
      </c>
      <c r="BK160" s="104">
        <f t="shared" si="24"/>
        <v>0</v>
      </c>
      <c r="BL160" s="16" t="s">
        <v>174</v>
      </c>
      <c r="BM160" s="16" t="s">
        <v>475</v>
      </c>
    </row>
    <row r="161" spans="2:65" s="1" customFormat="1" ht="31.5" customHeight="1">
      <c r="B161" s="129"/>
      <c r="C161" s="159" t="s">
        <v>8</v>
      </c>
      <c r="D161" s="159" t="s">
        <v>170</v>
      </c>
      <c r="E161" s="160" t="s">
        <v>476</v>
      </c>
      <c r="F161" s="260" t="s">
        <v>477</v>
      </c>
      <c r="G161" s="261"/>
      <c r="H161" s="261"/>
      <c r="I161" s="261"/>
      <c r="J161" s="161" t="s">
        <v>280</v>
      </c>
      <c r="K161" s="162">
        <v>4</v>
      </c>
      <c r="L161" s="262">
        <v>0</v>
      </c>
      <c r="M161" s="261"/>
      <c r="N161" s="263">
        <f t="shared" si="15"/>
        <v>0</v>
      </c>
      <c r="O161" s="261"/>
      <c r="P161" s="261"/>
      <c r="Q161" s="261"/>
      <c r="R161" s="131"/>
      <c r="T161" s="163" t="s">
        <v>21</v>
      </c>
      <c r="U161" s="42" t="s">
        <v>47</v>
      </c>
      <c r="V161" s="34"/>
      <c r="W161" s="164">
        <f t="shared" si="16"/>
        <v>0</v>
      </c>
      <c r="X161" s="164">
        <v>0</v>
      </c>
      <c r="Y161" s="164">
        <f t="shared" si="17"/>
        <v>0</v>
      </c>
      <c r="Z161" s="164">
        <v>0</v>
      </c>
      <c r="AA161" s="165">
        <f t="shared" si="18"/>
        <v>0</v>
      </c>
      <c r="AR161" s="16" t="s">
        <v>174</v>
      </c>
      <c r="AT161" s="16" t="s">
        <v>170</v>
      </c>
      <c r="AU161" s="16" t="s">
        <v>23</v>
      </c>
      <c r="AY161" s="16" t="s">
        <v>169</v>
      </c>
      <c r="BE161" s="104">
        <f t="shared" si="19"/>
        <v>0</v>
      </c>
      <c r="BF161" s="104">
        <f t="shared" si="20"/>
        <v>0</v>
      </c>
      <c r="BG161" s="104">
        <f t="shared" si="21"/>
        <v>0</v>
      </c>
      <c r="BH161" s="104">
        <f t="shared" si="22"/>
        <v>0</v>
      </c>
      <c r="BI161" s="104">
        <f t="shared" si="23"/>
        <v>0</v>
      </c>
      <c r="BJ161" s="16" t="s">
        <v>23</v>
      </c>
      <c r="BK161" s="104">
        <f t="shared" si="24"/>
        <v>0</v>
      </c>
      <c r="BL161" s="16" t="s">
        <v>174</v>
      </c>
      <c r="BM161" s="16" t="s">
        <v>478</v>
      </c>
    </row>
    <row r="162" spans="2:65" s="1" customFormat="1" ht="31.5" customHeight="1">
      <c r="B162" s="129"/>
      <c r="C162" s="159" t="s">
        <v>265</v>
      </c>
      <c r="D162" s="159" t="s">
        <v>170</v>
      </c>
      <c r="E162" s="160" t="s">
        <v>479</v>
      </c>
      <c r="F162" s="260" t="s">
        <v>480</v>
      </c>
      <c r="G162" s="261"/>
      <c r="H162" s="261"/>
      <c r="I162" s="261"/>
      <c r="J162" s="161" t="s">
        <v>280</v>
      </c>
      <c r="K162" s="162">
        <v>1</v>
      </c>
      <c r="L162" s="262">
        <v>0</v>
      </c>
      <c r="M162" s="261"/>
      <c r="N162" s="263">
        <f t="shared" si="15"/>
        <v>0</v>
      </c>
      <c r="O162" s="261"/>
      <c r="P162" s="261"/>
      <c r="Q162" s="261"/>
      <c r="R162" s="131"/>
      <c r="T162" s="163" t="s">
        <v>21</v>
      </c>
      <c r="U162" s="42" t="s">
        <v>47</v>
      </c>
      <c r="V162" s="34"/>
      <c r="W162" s="164">
        <f t="shared" si="16"/>
        <v>0</v>
      </c>
      <c r="X162" s="164">
        <v>0</v>
      </c>
      <c r="Y162" s="164">
        <f t="shared" si="17"/>
        <v>0</v>
      </c>
      <c r="Z162" s="164">
        <v>0</v>
      </c>
      <c r="AA162" s="165">
        <f t="shared" si="18"/>
        <v>0</v>
      </c>
      <c r="AR162" s="16" t="s">
        <v>174</v>
      </c>
      <c r="AT162" s="16" t="s">
        <v>170</v>
      </c>
      <c r="AU162" s="16" t="s">
        <v>23</v>
      </c>
      <c r="AY162" s="16" t="s">
        <v>169</v>
      </c>
      <c r="BE162" s="104">
        <f t="shared" si="19"/>
        <v>0</v>
      </c>
      <c r="BF162" s="104">
        <f t="shared" si="20"/>
        <v>0</v>
      </c>
      <c r="BG162" s="104">
        <f t="shared" si="21"/>
        <v>0</v>
      </c>
      <c r="BH162" s="104">
        <f t="shared" si="22"/>
        <v>0</v>
      </c>
      <c r="BI162" s="104">
        <f t="shared" si="23"/>
        <v>0</v>
      </c>
      <c r="BJ162" s="16" t="s">
        <v>23</v>
      </c>
      <c r="BK162" s="104">
        <f t="shared" si="24"/>
        <v>0</v>
      </c>
      <c r="BL162" s="16" t="s">
        <v>174</v>
      </c>
      <c r="BM162" s="16" t="s">
        <v>481</v>
      </c>
    </row>
    <row r="163" spans="2:65" s="1" customFormat="1" ht="22.5" customHeight="1">
      <c r="B163" s="129"/>
      <c r="C163" s="174" t="s">
        <v>272</v>
      </c>
      <c r="D163" s="174" t="s">
        <v>266</v>
      </c>
      <c r="E163" s="175" t="s">
        <v>482</v>
      </c>
      <c r="F163" s="268" t="s">
        <v>483</v>
      </c>
      <c r="G163" s="269"/>
      <c r="H163" s="269"/>
      <c r="I163" s="269"/>
      <c r="J163" s="176" t="s">
        <v>280</v>
      </c>
      <c r="K163" s="177">
        <v>45</v>
      </c>
      <c r="L163" s="270">
        <v>0</v>
      </c>
      <c r="M163" s="269"/>
      <c r="N163" s="271">
        <f t="shared" si="15"/>
        <v>0</v>
      </c>
      <c r="O163" s="261"/>
      <c r="P163" s="261"/>
      <c r="Q163" s="261"/>
      <c r="R163" s="131"/>
      <c r="T163" s="163" t="s">
        <v>21</v>
      </c>
      <c r="U163" s="42" t="s">
        <v>47</v>
      </c>
      <c r="V163" s="34"/>
      <c r="W163" s="164">
        <f t="shared" si="16"/>
        <v>0</v>
      </c>
      <c r="X163" s="164">
        <v>0</v>
      </c>
      <c r="Y163" s="164">
        <f t="shared" si="17"/>
        <v>0</v>
      </c>
      <c r="Z163" s="164">
        <v>0</v>
      </c>
      <c r="AA163" s="165">
        <f t="shared" si="18"/>
        <v>0</v>
      </c>
      <c r="AR163" s="16" t="s">
        <v>206</v>
      </c>
      <c r="AT163" s="16" t="s">
        <v>266</v>
      </c>
      <c r="AU163" s="16" t="s">
        <v>23</v>
      </c>
      <c r="AY163" s="16" t="s">
        <v>169</v>
      </c>
      <c r="BE163" s="104">
        <f t="shared" si="19"/>
        <v>0</v>
      </c>
      <c r="BF163" s="104">
        <f t="shared" si="20"/>
        <v>0</v>
      </c>
      <c r="BG163" s="104">
        <f t="shared" si="21"/>
        <v>0</v>
      </c>
      <c r="BH163" s="104">
        <f t="shared" si="22"/>
        <v>0</v>
      </c>
      <c r="BI163" s="104">
        <f t="shared" si="23"/>
        <v>0</v>
      </c>
      <c r="BJ163" s="16" t="s">
        <v>23</v>
      </c>
      <c r="BK163" s="104">
        <f t="shared" si="24"/>
        <v>0</v>
      </c>
      <c r="BL163" s="16" t="s">
        <v>174</v>
      </c>
      <c r="BM163" s="16" t="s">
        <v>484</v>
      </c>
    </row>
    <row r="164" spans="2:65" s="1" customFormat="1" ht="22.5" customHeight="1">
      <c r="B164" s="129"/>
      <c r="C164" s="159" t="s">
        <v>277</v>
      </c>
      <c r="D164" s="159" t="s">
        <v>170</v>
      </c>
      <c r="E164" s="160" t="s">
        <v>485</v>
      </c>
      <c r="F164" s="260" t="s">
        <v>486</v>
      </c>
      <c r="G164" s="261"/>
      <c r="H164" s="261"/>
      <c r="I164" s="261"/>
      <c r="J164" s="161" t="s">
        <v>423</v>
      </c>
      <c r="K164" s="162">
        <v>15</v>
      </c>
      <c r="L164" s="262">
        <v>0</v>
      </c>
      <c r="M164" s="261"/>
      <c r="N164" s="263">
        <f t="shared" si="15"/>
        <v>0</v>
      </c>
      <c r="O164" s="261"/>
      <c r="P164" s="261"/>
      <c r="Q164" s="261"/>
      <c r="R164" s="131"/>
      <c r="T164" s="163" t="s">
        <v>21</v>
      </c>
      <c r="U164" s="42" t="s">
        <v>47</v>
      </c>
      <c r="V164" s="34"/>
      <c r="W164" s="164">
        <f t="shared" si="16"/>
        <v>0</v>
      </c>
      <c r="X164" s="164">
        <v>0</v>
      </c>
      <c r="Y164" s="164">
        <f t="shared" si="17"/>
        <v>0</v>
      </c>
      <c r="Z164" s="164">
        <v>0</v>
      </c>
      <c r="AA164" s="165">
        <f t="shared" si="18"/>
        <v>0</v>
      </c>
      <c r="AR164" s="16" t="s">
        <v>174</v>
      </c>
      <c r="AT164" s="16" t="s">
        <v>170</v>
      </c>
      <c r="AU164" s="16" t="s">
        <v>23</v>
      </c>
      <c r="AY164" s="16" t="s">
        <v>169</v>
      </c>
      <c r="BE164" s="104">
        <f t="shared" si="19"/>
        <v>0</v>
      </c>
      <c r="BF164" s="104">
        <f t="shared" si="20"/>
        <v>0</v>
      </c>
      <c r="BG164" s="104">
        <f t="shared" si="21"/>
        <v>0</v>
      </c>
      <c r="BH164" s="104">
        <f t="shared" si="22"/>
        <v>0</v>
      </c>
      <c r="BI164" s="104">
        <f t="shared" si="23"/>
        <v>0</v>
      </c>
      <c r="BJ164" s="16" t="s">
        <v>23</v>
      </c>
      <c r="BK164" s="104">
        <f t="shared" si="24"/>
        <v>0</v>
      </c>
      <c r="BL164" s="16" t="s">
        <v>174</v>
      </c>
      <c r="BM164" s="16" t="s">
        <v>487</v>
      </c>
    </row>
    <row r="165" spans="2:65" s="1" customFormat="1" ht="22.5" customHeight="1">
      <c r="B165" s="129"/>
      <c r="C165" s="159" t="s">
        <v>282</v>
      </c>
      <c r="D165" s="159" t="s">
        <v>170</v>
      </c>
      <c r="E165" s="160" t="s">
        <v>488</v>
      </c>
      <c r="F165" s="260" t="s">
        <v>489</v>
      </c>
      <c r="G165" s="261"/>
      <c r="H165" s="261"/>
      <c r="I165" s="261"/>
      <c r="J165" s="161" t="s">
        <v>280</v>
      </c>
      <c r="K165" s="162">
        <v>46</v>
      </c>
      <c r="L165" s="262">
        <v>0</v>
      </c>
      <c r="M165" s="261"/>
      <c r="N165" s="263">
        <f t="shared" si="15"/>
        <v>0</v>
      </c>
      <c r="O165" s="261"/>
      <c r="P165" s="261"/>
      <c r="Q165" s="261"/>
      <c r="R165" s="131"/>
      <c r="T165" s="163" t="s">
        <v>21</v>
      </c>
      <c r="U165" s="42" t="s">
        <v>47</v>
      </c>
      <c r="V165" s="34"/>
      <c r="W165" s="164">
        <f t="shared" si="16"/>
        <v>0</v>
      </c>
      <c r="X165" s="164">
        <v>0</v>
      </c>
      <c r="Y165" s="164">
        <f t="shared" si="17"/>
        <v>0</v>
      </c>
      <c r="Z165" s="164">
        <v>0</v>
      </c>
      <c r="AA165" s="165">
        <f t="shared" si="18"/>
        <v>0</v>
      </c>
      <c r="AR165" s="16" t="s">
        <v>174</v>
      </c>
      <c r="AT165" s="16" t="s">
        <v>170</v>
      </c>
      <c r="AU165" s="16" t="s">
        <v>23</v>
      </c>
      <c r="AY165" s="16" t="s">
        <v>169</v>
      </c>
      <c r="BE165" s="104">
        <f t="shared" si="19"/>
        <v>0</v>
      </c>
      <c r="BF165" s="104">
        <f t="shared" si="20"/>
        <v>0</v>
      </c>
      <c r="BG165" s="104">
        <f t="shared" si="21"/>
        <v>0</v>
      </c>
      <c r="BH165" s="104">
        <f t="shared" si="22"/>
        <v>0</v>
      </c>
      <c r="BI165" s="104">
        <f t="shared" si="23"/>
        <v>0</v>
      </c>
      <c r="BJ165" s="16" t="s">
        <v>23</v>
      </c>
      <c r="BK165" s="104">
        <f t="shared" si="24"/>
        <v>0</v>
      </c>
      <c r="BL165" s="16" t="s">
        <v>174</v>
      </c>
      <c r="BM165" s="16" t="s">
        <v>490</v>
      </c>
    </row>
    <row r="166" spans="2:65" s="1" customFormat="1" ht="22.5" customHeight="1">
      <c r="B166" s="129"/>
      <c r="C166" s="174" t="s">
        <v>287</v>
      </c>
      <c r="D166" s="174" t="s">
        <v>266</v>
      </c>
      <c r="E166" s="175" t="s">
        <v>491</v>
      </c>
      <c r="F166" s="268" t="s">
        <v>492</v>
      </c>
      <c r="G166" s="269"/>
      <c r="H166" s="269"/>
      <c r="I166" s="269"/>
      <c r="J166" s="176" t="s">
        <v>185</v>
      </c>
      <c r="K166" s="177">
        <v>13.359</v>
      </c>
      <c r="L166" s="270">
        <v>0</v>
      </c>
      <c r="M166" s="269"/>
      <c r="N166" s="271">
        <f t="shared" si="15"/>
        <v>0</v>
      </c>
      <c r="O166" s="261"/>
      <c r="P166" s="261"/>
      <c r="Q166" s="261"/>
      <c r="R166" s="131"/>
      <c r="T166" s="163" t="s">
        <v>21</v>
      </c>
      <c r="U166" s="42" t="s">
        <v>47</v>
      </c>
      <c r="V166" s="34"/>
      <c r="W166" s="164">
        <f t="shared" si="16"/>
        <v>0</v>
      </c>
      <c r="X166" s="164">
        <v>0</v>
      </c>
      <c r="Y166" s="164">
        <f t="shared" si="17"/>
        <v>0</v>
      </c>
      <c r="Z166" s="164">
        <v>0</v>
      </c>
      <c r="AA166" s="165">
        <f t="shared" si="18"/>
        <v>0</v>
      </c>
      <c r="AR166" s="16" t="s">
        <v>206</v>
      </c>
      <c r="AT166" s="16" t="s">
        <v>266</v>
      </c>
      <c r="AU166" s="16" t="s">
        <v>23</v>
      </c>
      <c r="AY166" s="16" t="s">
        <v>169</v>
      </c>
      <c r="BE166" s="104">
        <f t="shared" si="19"/>
        <v>0</v>
      </c>
      <c r="BF166" s="104">
        <f t="shared" si="20"/>
        <v>0</v>
      </c>
      <c r="BG166" s="104">
        <f t="shared" si="21"/>
        <v>0</v>
      </c>
      <c r="BH166" s="104">
        <f t="shared" si="22"/>
        <v>0</v>
      </c>
      <c r="BI166" s="104">
        <f t="shared" si="23"/>
        <v>0</v>
      </c>
      <c r="BJ166" s="16" t="s">
        <v>23</v>
      </c>
      <c r="BK166" s="104">
        <f t="shared" si="24"/>
        <v>0</v>
      </c>
      <c r="BL166" s="16" t="s">
        <v>174</v>
      </c>
      <c r="BM166" s="16" t="s">
        <v>493</v>
      </c>
    </row>
    <row r="167" spans="2:65" s="1" customFormat="1" ht="31.5" customHeight="1">
      <c r="B167" s="129"/>
      <c r="C167" s="159" t="s">
        <v>291</v>
      </c>
      <c r="D167" s="159" t="s">
        <v>170</v>
      </c>
      <c r="E167" s="160" t="s">
        <v>494</v>
      </c>
      <c r="F167" s="260" t="s">
        <v>495</v>
      </c>
      <c r="G167" s="261"/>
      <c r="H167" s="261"/>
      <c r="I167" s="261"/>
      <c r="J167" s="161" t="s">
        <v>173</v>
      </c>
      <c r="K167" s="162">
        <v>8263.2</v>
      </c>
      <c r="L167" s="262">
        <v>0</v>
      </c>
      <c r="M167" s="261"/>
      <c r="N167" s="263">
        <f t="shared" si="15"/>
        <v>0</v>
      </c>
      <c r="O167" s="261"/>
      <c r="P167" s="261"/>
      <c r="Q167" s="261"/>
      <c r="R167" s="131"/>
      <c r="T167" s="163" t="s">
        <v>21</v>
      </c>
      <c r="U167" s="42" t="s">
        <v>47</v>
      </c>
      <c r="V167" s="34"/>
      <c r="W167" s="164">
        <f t="shared" si="16"/>
        <v>0</v>
      </c>
      <c r="X167" s="164">
        <v>0</v>
      </c>
      <c r="Y167" s="164">
        <f t="shared" si="17"/>
        <v>0</v>
      </c>
      <c r="Z167" s="164">
        <v>0</v>
      </c>
      <c r="AA167" s="165">
        <f t="shared" si="18"/>
        <v>0</v>
      </c>
      <c r="AR167" s="16" t="s">
        <v>174</v>
      </c>
      <c r="AT167" s="16" t="s">
        <v>170</v>
      </c>
      <c r="AU167" s="16" t="s">
        <v>23</v>
      </c>
      <c r="AY167" s="16" t="s">
        <v>169</v>
      </c>
      <c r="BE167" s="104">
        <f t="shared" si="19"/>
        <v>0</v>
      </c>
      <c r="BF167" s="104">
        <f t="shared" si="20"/>
        <v>0</v>
      </c>
      <c r="BG167" s="104">
        <f t="shared" si="21"/>
        <v>0</v>
      </c>
      <c r="BH167" s="104">
        <f t="shared" si="22"/>
        <v>0</v>
      </c>
      <c r="BI167" s="104">
        <f t="shared" si="23"/>
        <v>0</v>
      </c>
      <c r="BJ167" s="16" t="s">
        <v>23</v>
      </c>
      <c r="BK167" s="104">
        <f t="shared" si="24"/>
        <v>0</v>
      </c>
      <c r="BL167" s="16" t="s">
        <v>174</v>
      </c>
      <c r="BM167" s="16" t="s">
        <v>496</v>
      </c>
    </row>
    <row r="168" spans="2:51" s="11" customFormat="1" ht="31.5" customHeight="1">
      <c r="B168" s="183"/>
      <c r="C168" s="184"/>
      <c r="D168" s="184"/>
      <c r="E168" s="185" t="s">
        <v>21</v>
      </c>
      <c r="F168" s="286" t="s">
        <v>497</v>
      </c>
      <c r="G168" s="287"/>
      <c r="H168" s="287"/>
      <c r="I168" s="287"/>
      <c r="J168" s="184"/>
      <c r="K168" s="186" t="s">
        <v>21</v>
      </c>
      <c r="L168" s="184"/>
      <c r="M168" s="184"/>
      <c r="N168" s="184"/>
      <c r="O168" s="184"/>
      <c r="P168" s="184"/>
      <c r="Q168" s="184"/>
      <c r="R168" s="187"/>
      <c r="T168" s="188"/>
      <c r="U168" s="184"/>
      <c r="V168" s="184"/>
      <c r="W168" s="184"/>
      <c r="X168" s="184"/>
      <c r="Y168" s="184"/>
      <c r="Z168" s="184"/>
      <c r="AA168" s="189"/>
      <c r="AT168" s="190" t="s">
        <v>182</v>
      </c>
      <c r="AU168" s="190" t="s">
        <v>23</v>
      </c>
      <c r="AV168" s="11" t="s">
        <v>23</v>
      </c>
      <c r="AW168" s="11" t="s">
        <v>38</v>
      </c>
      <c r="AX168" s="11" t="s">
        <v>82</v>
      </c>
      <c r="AY168" s="190" t="s">
        <v>169</v>
      </c>
    </row>
    <row r="169" spans="2:51" s="11" customFormat="1" ht="22.5" customHeight="1">
      <c r="B169" s="183"/>
      <c r="C169" s="184"/>
      <c r="D169" s="184"/>
      <c r="E169" s="185" t="s">
        <v>21</v>
      </c>
      <c r="F169" s="288" t="s">
        <v>445</v>
      </c>
      <c r="G169" s="287"/>
      <c r="H169" s="287"/>
      <c r="I169" s="287"/>
      <c r="J169" s="184"/>
      <c r="K169" s="186" t="s">
        <v>21</v>
      </c>
      <c r="L169" s="184"/>
      <c r="M169" s="184"/>
      <c r="N169" s="184"/>
      <c r="O169" s="184"/>
      <c r="P169" s="184"/>
      <c r="Q169" s="184"/>
      <c r="R169" s="187"/>
      <c r="T169" s="188"/>
      <c r="U169" s="184"/>
      <c r="V169" s="184"/>
      <c r="W169" s="184"/>
      <c r="X169" s="184"/>
      <c r="Y169" s="184"/>
      <c r="Z169" s="184"/>
      <c r="AA169" s="189"/>
      <c r="AT169" s="190" t="s">
        <v>182</v>
      </c>
      <c r="AU169" s="190" t="s">
        <v>23</v>
      </c>
      <c r="AV169" s="11" t="s">
        <v>23</v>
      </c>
      <c r="AW169" s="11" t="s">
        <v>38</v>
      </c>
      <c r="AX169" s="11" t="s">
        <v>82</v>
      </c>
      <c r="AY169" s="190" t="s">
        <v>169</v>
      </c>
    </row>
    <row r="170" spans="2:51" s="11" customFormat="1" ht="22.5" customHeight="1">
      <c r="B170" s="183"/>
      <c r="C170" s="184"/>
      <c r="D170" s="184"/>
      <c r="E170" s="185" t="s">
        <v>21</v>
      </c>
      <c r="F170" s="288" t="s">
        <v>457</v>
      </c>
      <c r="G170" s="287"/>
      <c r="H170" s="287"/>
      <c r="I170" s="287"/>
      <c r="J170" s="184"/>
      <c r="K170" s="186" t="s">
        <v>21</v>
      </c>
      <c r="L170" s="184"/>
      <c r="M170" s="184"/>
      <c r="N170" s="184"/>
      <c r="O170" s="184"/>
      <c r="P170" s="184"/>
      <c r="Q170" s="184"/>
      <c r="R170" s="187"/>
      <c r="T170" s="188"/>
      <c r="U170" s="184"/>
      <c r="V170" s="184"/>
      <c r="W170" s="184"/>
      <c r="X170" s="184"/>
      <c r="Y170" s="184"/>
      <c r="Z170" s="184"/>
      <c r="AA170" s="189"/>
      <c r="AT170" s="190" t="s">
        <v>182</v>
      </c>
      <c r="AU170" s="190" t="s">
        <v>23</v>
      </c>
      <c r="AV170" s="11" t="s">
        <v>23</v>
      </c>
      <c r="AW170" s="11" t="s">
        <v>38</v>
      </c>
      <c r="AX170" s="11" t="s">
        <v>82</v>
      </c>
      <c r="AY170" s="190" t="s">
        <v>169</v>
      </c>
    </row>
    <row r="171" spans="2:51" s="11" customFormat="1" ht="22.5" customHeight="1">
      <c r="B171" s="183"/>
      <c r="C171" s="184"/>
      <c r="D171" s="184"/>
      <c r="E171" s="185" t="s">
        <v>21</v>
      </c>
      <c r="F171" s="288" t="s">
        <v>458</v>
      </c>
      <c r="G171" s="287"/>
      <c r="H171" s="287"/>
      <c r="I171" s="287"/>
      <c r="J171" s="184"/>
      <c r="K171" s="186" t="s">
        <v>21</v>
      </c>
      <c r="L171" s="184"/>
      <c r="M171" s="184"/>
      <c r="N171" s="184"/>
      <c r="O171" s="184"/>
      <c r="P171" s="184"/>
      <c r="Q171" s="184"/>
      <c r="R171" s="187"/>
      <c r="T171" s="188"/>
      <c r="U171" s="184"/>
      <c r="V171" s="184"/>
      <c r="W171" s="184"/>
      <c r="X171" s="184"/>
      <c r="Y171" s="184"/>
      <c r="Z171" s="184"/>
      <c r="AA171" s="189"/>
      <c r="AT171" s="190" t="s">
        <v>182</v>
      </c>
      <c r="AU171" s="190" t="s">
        <v>23</v>
      </c>
      <c r="AV171" s="11" t="s">
        <v>23</v>
      </c>
      <c r="AW171" s="11" t="s">
        <v>38</v>
      </c>
      <c r="AX171" s="11" t="s">
        <v>82</v>
      </c>
      <c r="AY171" s="190" t="s">
        <v>169</v>
      </c>
    </row>
    <row r="172" spans="2:51" s="11" customFormat="1" ht="22.5" customHeight="1">
      <c r="B172" s="183"/>
      <c r="C172" s="184"/>
      <c r="D172" s="184"/>
      <c r="E172" s="185" t="s">
        <v>21</v>
      </c>
      <c r="F172" s="288" t="s">
        <v>459</v>
      </c>
      <c r="G172" s="287"/>
      <c r="H172" s="287"/>
      <c r="I172" s="287"/>
      <c r="J172" s="184"/>
      <c r="K172" s="186" t="s">
        <v>21</v>
      </c>
      <c r="L172" s="184"/>
      <c r="M172" s="184"/>
      <c r="N172" s="184"/>
      <c r="O172" s="184"/>
      <c r="P172" s="184"/>
      <c r="Q172" s="184"/>
      <c r="R172" s="187"/>
      <c r="T172" s="188"/>
      <c r="U172" s="184"/>
      <c r="V172" s="184"/>
      <c r="W172" s="184"/>
      <c r="X172" s="184"/>
      <c r="Y172" s="184"/>
      <c r="Z172" s="184"/>
      <c r="AA172" s="189"/>
      <c r="AT172" s="190" t="s">
        <v>182</v>
      </c>
      <c r="AU172" s="190" t="s">
        <v>23</v>
      </c>
      <c r="AV172" s="11" t="s">
        <v>23</v>
      </c>
      <c r="AW172" s="11" t="s">
        <v>38</v>
      </c>
      <c r="AX172" s="11" t="s">
        <v>82</v>
      </c>
      <c r="AY172" s="190" t="s">
        <v>169</v>
      </c>
    </row>
    <row r="173" spans="2:51" s="11" customFormat="1" ht="22.5" customHeight="1">
      <c r="B173" s="183"/>
      <c r="C173" s="184"/>
      <c r="D173" s="184"/>
      <c r="E173" s="185" t="s">
        <v>21</v>
      </c>
      <c r="F173" s="288" t="s">
        <v>498</v>
      </c>
      <c r="G173" s="287"/>
      <c r="H173" s="287"/>
      <c r="I173" s="287"/>
      <c r="J173" s="184"/>
      <c r="K173" s="186" t="s">
        <v>21</v>
      </c>
      <c r="L173" s="184"/>
      <c r="M173" s="184"/>
      <c r="N173" s="184"/>
      <c r="O173" s="184"/>
      <c r="P173" s="184"/>
      <c r="Q173" s="184"/>
      <c r="R173" s="187"/>
      <c r="T173" s="188"/>
      <c r="U173" s="184"/>
      <c r="V173" s="184"/>
      <c r="W173" s="184"/>
      <c r="X173" s="184"/>
      <c r="Y173" s="184"/>
      <c r="Z173" s="184"/>
      <c r="AA173" s="189"/>
      <c r="AT173" s="190" t="s">
        <v>182</v>
      </c>
      <c r="AU173" s="190" t="s">
        <v>23</v>
      </c>
      <c r="AV173" s="11" t="s">
        <v>23</v>
      </c>
      <c r="AW173" s="11" t="s">
        <v>38</v>
      </c>
      <c r="AX173" s="11" t="s">
        <v>82</v>
      </c>
      <c r="AY173" s="190" t="s">
        <v>169</v>
      </c>
    </row>
    <row r="174" spans="2:51" s="11" customFormat="1" ht="22.5" customHeight="1">
      <c r="B174" s="183"/>
      <c r="C174" s="184"/>
      <c r="D174" s="184"/>
      <c r="E174" s="185" t="s">
        <v>21</v>
      </c>
      <c r="F174" s="288" t="s">
        <v>499</v>
      </c>
      <c r="G174" s="287"/>
      <c r="H174" s="287"/>
      <c r="I174" s="287"/>
      <c r="J174" s="184"/>
      <c r="K174" s="186" t="s">
        <v>21</v>
      </c>
      <c r="L174" s="184"/>
      <c r="M174" s="184"/>
      <c r="N174" s="184"/>
      <c r="O174" s="184"/>
      <c r="P174" s="184"/>
      <c r="Q174" s="184"/>
      <c r="R174" s="187"/>
      <c r="T174" s="188"/>
      <c r="U174" s="184"/>
      <c r="V174" s="184"/>
      <c r="W174" s="184"/>
      <c r="X174" s="184"/>
      <c r="Y174" s="184"/>
      <c r="Z174" s="184"/>
      <c r="AA174" s="189"/>
      <c r="AT174" s="190" t="s">
        <v>182</v>
      </c>
      <c r="AU174" s="190" t="s">
        <v>23</v>
      </c>
      <c r="AV174" s="11" t="s">
        <v>23</v>
      </c>
      <c r="AW174" s="11" t="s">
        <v>38</v>
      </c>
      <c r="AX174" s="11" t="s">
        <v>82</v>
      </c>
      <c r="AY174" s="190" t="s">
        <v>169</v>
      </c>
    </row>
    <row r="175" spans="2:51" s="11" customFormat="1" ht="22.5" customHeight="1">
      <c r="B175" s="183"/>
      <c r="C175" s="184"/>
      <c r="D175" s="184"/>
      <c r="E175" s="185" t="s">
        <v>21</v>
      </c>
      <c r="F175" s="288" t="s">
        <v>500</v>
      </c>
      <c r="G175" s="287"/>
      <c r="H175" s="287"/>
      <c r="I175" s="287"/>
      <c r="J175" s="184"/>
      <c r="K175" s="186" t="s">
        <v>21</v>
      </c>
      <c r="L175" s="184"/>
      <c r="M175" s="184"/>
      <c r="N175" s="184"/>
      <c r="O175" s="184"/>
      <c r="P175" s="184"/>
      <c r="Q175" s="184"/>
      <c r="R175" s="187"/>
      <c r="T175" s="188"/>
      <c r="U175" s="184"/>
      <c r="V175" s="184"/>
      <c r="W175" s="184"/>
      <c r="X175" s="184"/>
      <c r="Y175" s="184"/>
      <c r="Z175" s="184"/>
      <c r="AA175" s="189"/>
      <c r="AT175" s="190" t="s">
        <v>182</v>
      </c>
      <c r="AU175" s="190" t="s">
        <v>23</v>
      </c>
      <c r="AV175" s="11" t="s">
        <v>23</v>
      </c>
      <c r="AW175" s="11" t="s">
        <v>38</v>
      </c>
      <c r="AX175" s="11" t="s">
        <v>82</v>
      </c>
      <c r="AY175" s="190" t="s">
        <v>169</v>
      </c>
    </row>
    <row r="176" spans="2:51" s="11" customFormat="1" ht="22.5" customHeight="1">
      <c r="B176" s="183"/>
      <c r="C176" s="184"/>
      <c r="D176" s="184"/>
      <c r="E176" s="185" t="s">
        <v>21</v>
      </c>
      <c r="F176" s="288" t="s">
        <v>501</v>
      </c>
      <c r="G176" s="287"/>
      <c r="H176" s="287"/>
      <c r="I176" s="287"/>
      <c r="J176" s="184"/>
      <c r="K176" s="186" t="s">
        <v>21</v>
      </c>
      <c r="L176" s="184"/>
      <c r="M176" s="184"/>
      <c r="N176" s="184"/>
      <c r="O176" s="184"/>
      <c r="P176" s="184"/>
      <c r="Q176" s="184"/>
      <c r="R176" s="187"/>
      <c r="T176" s="188"/>
      <c r="U176" s="184"/>
      <c r="V176" s="184"/>
      <c r="W176" s="184"/>
      <c r="X176" s="184"/>
      <c r="Y176" s="184"/>
      <c r="Z176" s="184"/>
      <c r="AA176" s="189"/>
      <c r="AT176" s="190" t="s">
        <v>182</v>
      </c>
      <c r="AU176" s="190" t="s">
        <v>23</v>
      </c>
      <c r="AV176" s="11" t="s">
        <v>23</v>
      </c>
      <c r="AW176" s="11" t="s">
        <v>38</v>
      </c>
      <c r="AX176" s="11" t="s">
        <v>82</v>
      </c>
      <c r="AY176" s="190" t="s">
        <v>169</v>
      </c>
    </row>
    <row r="177" spans="2:51" s="11" customFormat="1" ht="22.5" customHeight="1">
      <c r="B177" s="183"/>
      <c r="C177" s="184"/>
      <c r="D177" s="184"/>
      <c r="E177" s="185" t="s">
        <v>21</v>
      </c>
      <c r="F177" s="288" t="s">
        <v>502</v>
      </c>
      <c r="G177" s="287"/>
      <c r="H177" s="287"/>
      <c r="I177" s="287"/>
      <c r="J177" s="184"/>
      <c r="K177" s="186" t="s">
        <v>21</v>
      </c>
      <c r="L177" s="184"/>
      <c r="M177" s="184"/>
      <c r="N177" s="184"/>
      <c r="O177" s="184"/>
      <c r="P177" s="184"/>
      <c r="Q177" s="184"/>
      <c r="R177" s="187"/>
      <c r="T177" s="188"/>
      <c r="U177" s="184"/>
      <c r="V177" s="184"/>
      <c r="W177" s="184"/>
      <c r="X177" s="184"/>
      <c r="Y177" s="184"/>
      <c r="Z177" s="184"/>
      <c r="AA177" s="189"/>
      <c r="AT177" s="190" t="s">
        <v>182</v>
      </c>
      <c r="AU177" s="190" t="s">
        <v>23</v>
      </c>
      <c r="AV177" s="11" t="s">
        <v>23</v>
      </c>
      <c r="AW177" s="11" t="s">
        <v>38</v>
      </c>
      <c r="AX177" s="11" t="s">
        <v>82</v>
      </c>
      <c r="AY177" s="190" t="s">
        <v>169</v>
      </c>
    </row>
    <row r="178" spans="2:51" s="11" customFormat="1" ht="22.5" customHeight="1">
      <c r="B178" s="183"/>
      <c r="C178" s="184"/>
      <c r="D178" s="184"/>
      <c r="E178" s="185" t="s">
        <v>21</v>
      </c>
      <c r="F178" s="288" t="s">
        <v>503</v>
      </c>
      <c r="G178" s="287"/>
      <c r="H178" s="287"/>
      <c r="I178" s="287"/>
      <c r="J178" s="184"/>
      <c r="K178" s="186" t="s">
        <v>21</v>
      </c>
      <c r="L178" s="184"/>
      <c r="M178" s="184"/>
      <c r="N178" s="184"/>
      <c r="O178" s="184"/>
      <c r="P178" s="184"/>
      <c r="Q178" s="184"/>
      <c r="R178" s="187"/>
      <c r="T178" s="188"/>
      <c r="U178" s="184"/>
      <c r="V178" s="184"/>
      <c r="W178" s="184"/>
      <c r="X178" s="184"/>
      <c r="Y178" s="184"/>
      <c r="Z178" s="184"/>
      <c r="AA178" s="189"/>
      <c r="AT178" s="190" t="s">
        <v>182</v>
      </c>
      <c r="AU178" s="190" t="s">
        <v>23</v>
      </c>
      <c r="AV178" s="11" t="s">
        <v>23</v>
      </c>
      <c r="AW178" s="11" t="s">
        <v>38</v>
      </c>
      <c r="AX178" s="11" t="s">
        <v>82</v>
      </c>
      <c r="AY178" s="190" t="s">
        <v>169</v>
      </c>
    </row>
    <row r="179" spans="2:51" s="11" customFormat="1" ht="22.5" customHeight="1">
      <c r="B179" s="183"/>
      <c r="C179" s="184"/>
      <c r="D179" s="184"/>
      <c r="E179" s="185" t="s">
        <v>21</v>
      </c>
      <c r="F179" s="288" t="s">
        <v>447</v>
      </c>
      <c r="G179" s="287"/>
      <c r="H179" s="287"/>
      <c r="I179" s="287"/>
      <c r="J179" s="184"/>
      <c r="K179" s="186" t="s">
        <v>21</v>
      </c>
      <c r="L179" s="184"/>
      <c r="M179" s="184"/>
      <c r="N179" s="184"/>
      <c r="O179" s="184"/>
      <c r="P179" s="184"/>
      <c r="Q179" s="184"/>
      <c r="R179" s="187"/>
      <c r="T179" s="188"/>
      <c r="U179" s="184"/>
      <c r="V179" s="184"/>
      <c r="W179" s="184"/>
      <c r="X179" s="184"/>
      <c r="Y179" s="184"/>
      <c r="Z179" s="184"/>
      <c r="AA179" s="189"/>
      <c r="AT179" s="190" t="s">
        <v>182</v>
      </c>
      <c r="AU179" s="190" t="s">
        <v>23</v>
      </c>
      <c r="AV179" s="11" t="s">
        <v>23</v>
      </c>
      <c r="AW179" s="11" t="s">
        <v>38</v>
      </c>
      <c r="AX179" s="11" t="s">
        <v>82</v>
      </c>
      <c r="AY179" s="190" t="s">
        <v>169</v>
      </c>
    </row>
    <row r="180" spans="2:51" s="10" customFormat="1" ht="22.5" customHeight="1">
      <c r="B180" s="166"/>
      <c r="C180" s="167"/>
      <c r="D180" s="167"/>
      <c r="E180" s="168" t="s">
        <v>21</v>
      </c>
      <c r="F180" s="265" t="s">
        <v>504</v>
      </c>
      <c r="G180" s="266"/>
      <c r="H180" s="266"/>
      <c r="I180" s="266"/>
      <c r="J180" s="167"/>
      <c r="K180" s="169">
        <v>8263.2</v>
      </c>
      <c r="L180" s="167"/>
      <c r="M180" s="167"/>
      <c r="N180" s="167"/>
      <c r="O180" s="167"/>
      <c r="P180" s="167"/>
      <c r="Q180" s="167"/>
      <c r="R180" s="170"/>
      <c r="T180" s="171"/>
      <c r="U180" s="167"/>
      <c r="V180" s="167"/>
      <c r="W180" s="167"/>
      <c r="X180" s="167"/>
      <c r="Y180" s="167"/>
      <c r="Z180" s="167"/>
      <c r="AA180" s="172"/>
      <c r="AT180" s="173" t="s">
        <v>182</v>
      </c>
      <c r="AU180" s="173" t="s">
        <v>23</v>
      </c>
      <c r="AV180" s="10" t="s">
        <v>116</v>
      </c>
      <c r="AW180" s="10" t="s">
        <v>38</v>
      </c>
      <c r="AX180" s="10" t="s">
        <v>82</v>
      </c>
      <c r="AY180" s="173" t="s">
        <v>169</v>
      </c>
    </row>
    <row r="181" spans="2:51" s="12" customFormat="1" ht="22.5" customHeight="1">
      <c r="B181" s="191"/>
      <c r="C181" s="192"/>
      <c r="D181" s="192"/>
      <c r="E181" s="193" t="s">
        <v>21</v>
      </c>
      <c r="F181" s="289" t="s">
        <v>449</v>
      </c>
      <c r="G181" s="290"/>
      <c r="H181" s="290"/>
      <c r="I181" s="290"/>
      <c r="J181" s="192"/>
      <c r="K181" s="194">
        <v>8263.2</v>
      </c>
      <c r="L181" s="192"/>
      <c r="M181" s="192"/>
      <c r="N181" s="192"/>
      <c r="O181" s="192"/>
      <c r="P181" s="192"/>
      <c r="Q181" s="192"/>
      <c r="R181" s="195"/>
      <c r="T181" s="196"/>
      <c r="U181" s="192"/>
      <c r="V181" s="192"/>
      <c r="W181" s="192"/>
      <c r="X181" s="192"/>
      <c r="Y181" s="192"/>
      <c r="Z181" s="192"/>
      <c r="AA181" s="197"/>
      <c r="AT181" s="198" t="s">
        <v>182</v>
      </c>
      <c r="AU181" s="198" t="s">
        <v>23</v>
      </c>
      <c r="AV181" s="12" t="s">
        <v>174</v>
      </c>
      <c r="AW181" s="12" t="s">
        <v>38</v>
      </c>
      <c r="AX181" s="12" t="s">
        <v>23</v>
      </c>
      <c r="AY181" s="198" t="s">
        <v>169</v>
      </c>
    </row>
    <row r="182" spans="2:65" s="1" customFormat="1" ht="31.5" customHeight="1">
      <c r="B182" s="129"/>
      <c r="C182" s="159" t="s">
        <v>297</v>
      </c>
      <c r="D182" s="159" t="s">
        <v>170</v>
      </c>
      <c r="E182" s="160" t="s">
        <v>505</v>
      </c>
      <c r="F182" s="260" t="s">
        <v>506</v>
      </c>
      <c r="G182" s="261"/>
      <c r="H182" s="261"/>
      <c r="I182" s="261"/>
      <c r="J182" s="161" t="s">
        <v>173</v>
      </c>
      <c r="K182" s="162">
        <v>392.7</v>
      </c>
      <c r="L182" s="262">
        <v>0</v>
      </c>
      <c r="M182" s="261"/>
      <c r="N182" s="263">
        <f aca="true" t="shared" si="25" ref="N182:N188">ROUND(L182*K182,2)</f>
        <v>0</v>
      </c>
      <c r="O182" s="261"/>
      <c r="P182" s="261"/>
      <c r="Q182" s="261"/>
      <c r="R182" s="131"/>
      <c r="T182" s="163" t="s">
        <v>21</v>
      </c>
      <c r="U182" s="42" t="s">
        <v>47</v>
      </c>
      <c r="V182" s="34"/>
      <c r="W182" s="164">
        <f aca="true" t="shared" si="26" ref="W182:W188">V182*K182</f>
        <v>0</v>
      </c>
      <c r="X182" s="164">
        <v>0</v>
      </c>
      <c r="Y182" s="164">
        <f aca="true" t="shared" si="27" ref="Y182:Y188">X182*K182</f>
        <v>0</v>
      </c>
      <c r="Z182" s="164">
        <v>0</v>
      </c>
      <c r="AA182" s="165">
        <f aca="true" t="shared" si="28" ref="AA182:AA188">Z182*K182</f>
        <v>0</v>
      </c>
      <c r="AR182" s="16" t="s">
        <v>174</v>
      </c>
      <c r="AT182" s="16" t="s">
        <v>170</v>
      </c>
      <c r="AU182" s="16" t="s">
        <v>23</v>
      </c>
      <c r="AY182" s="16" t="s">
        <v>169</v>
      </c>
      <c r="BE182" s="104">
        <f aca="true" t="shared" si="29" ref="BE182:BE188">IF(U182="základní",N182,0)</f>
        <v>0</v>
      </c>
      <c r="BF182" s="104">
        <f aca="true" t="shared" si="30" ref="BF182:BF188">IF(U182="snížená",N182,0)</f>
        <v>0</v>
      </c>
      <c r="BG182" s="104">
        <f aca="true" t="shared" si="31" ref="BG182:BG188">IF(U182="zákl. přenesená",N182,0)</f>
        <v>0</v>
      </c>
      <c r="BH182" s="104">
        <f aca="true" t="shared" si="32" ref="BH182:BH188">IF(U182="sníž. přenesená",N182,0)</f>
        <v>0</v>
      </c>
      <c r="BI182" s="104">
        <f aca="true" t="shared" si="33" ref="BI182:BI188">IF(U182="nulová",N182,0)</f>
        <v>0</v>
      </c>
      <c r="BJ182" s="16" t="s">
        <v>23</v>
      </c>
      <c r="BK182" s="104">
        <f aca="true" t="shared" si="34" ref="BK182:BK188">ROUND(L182*K182,2)</f>
        <v>0</v>
      </c>
      <c r="BL182" s="16" t="s">
        <v>174</v>
      </c>
      <c r="BM182" s="16" t="s">
        <v>507</v>
      </c>
    </row>
    <row r="183" spans="2:65" s="1" customFormat="1" ht="31.5" customHeight="1">
      <c r="B183" s="129"/>
      <c r="C183" s="159" t="s">
        <v>301</v>
      </c>
      <c r="D183" s="159" t="s">
        <v>170</v>
      </c>
      <c r="E183" s="160" t="s">
        <v>508</v>
      </c>
      <c r="F183" s="260" t="s">
        <v>509</v>
      </c>
      <c r="G183" s="261"/>
      <c r="H183" s="261"/>
      <c r="I183" s="261"/>
      <c r="J183" s="161" t="s">
        <v>173</v>
      </c>
      <c r="K183" s="162">
        <v>2680.4</v>
      </c>
      <c r="L183" s="262">
        <v>0</v>
      </c>
      <c r="M183" s="261"/>
      <c r="N183" s="263">
        <f t="shared" si="25"/>
        <v>0</v>
      </c>
      <c r="O183" s="261"/>
      <c r="P183" s="261"/>
      <c r="Q183" s="261"/>
      <c r="R183" s="131"/>
      <c r="T183" s="163" t="s">
        <v>21</v>
      </c>
      <c r="U183" s="42" t="s">
        <v>47</v>
      </c>
      <c r="V183" s="34"/>
      <c r="W183" s="164">
        <f t="shared" si="26"/>
        <v>0</v>
      </c>
      <c r="X183" s="164">
        <v>0</v>
      </c>
      <c r="Y183" s="164">
        <f t="shared" si="27"/>
        <v>0</v>
      </c>
      <c r="Z183" s="164">
        <v>0</v>
      </c>
      <c r="AA183" s="165">
        <f t="shared" si="28"/>
        <v>0</v>
      </c>
      <c r="AR183" s="16" t="s">
        <v>174</v>
      </c>
      <c r="AT183" s="16" t="s">
        <v>170</v>
      </c>
      <c r="AU183" s="16" t="s">
        <v>23</v>
      </c>
      <c r="AY183" s="16" t="s">
        <v>169</v>
      </c>
      <c r="BE183" s="104">
        <f t="shared" si="29"/>
        <v>0</v>
      </c>
      <c r="BF183" s="104">
        <f t="shared" si="30"/>
        <v>0</v>
      </c>
      <c r="BG183" s="104">
        <f t="shared" si="31"/>
        <v>0</v>
      </c>
      <c r="BH183" s="104">
        <f t="shared" si="32"/>
        <v>0</v>
      </c>
      <c r="BI183" s="104">
        <f t="shared" si="33"/>
        <v>0</v>
      </c>
      <c r="BJ183" s="16" t="s">
        <v>23</v>
      </c>
      <c r="BK183" s="104">
        <f t="shared" si="34"/>
        <v>0</v>
      </c>
      <c r="BL183" s="16" t="s">
        <v>174</v>
      </c>
      <c r="BM183" s="16" t="s">
        <v>510</v>
      </c>
    </row>
    <row r="184" spans="2:65" s="1" customFormat="1" ht="31.5" customHeight="1">
      <c r="B184" s="129"/>
      <c r="C184" s="159" t="s">
        <v>306</v>
      </c>
      <c r="D184" s="159" t="s">
        <v>170</v>
      </c>
      <c r="E184" s="160" t="s">
        <v>511</v>
      </c>
      <c r="F184" s="260" t="s">
        <v>512</v>
      </c>
      <c r="G184" s="261"/>
      <c r="H184" s="261"/>
      <c r="I184" s="261"/>
      <c r="J184" s="161" t="s">
        <v>173</v>
      </c>
      <c r="K184" s="162">
        <v>1451.2</v>
      </c>
      <c r="L184" s="262">
        <v>0</v>
      </c>
      <c r="M184" s="261"/>
      <c r="N184" s="263">
        <f t="shared" si="25"/>
        <v>0</v>
      </c>
      <c r="O184" s="261"/>
      <c r="P184" s="261"/>
      <c r="Q184" s="261"/>
      <c r="R184" s="131"/>
      <c r="T184" s="163" t="s">
        <v>21</v>
      </c>
      <c r="U184" s="42" t="s">
        <v>47</v>
      </c>
      <c r="V184" s="34"/>
      <c r="W184" s="164">
        <f t="shared" si="26"/>
        <v>0</v>
      </c>
      <c r="X184" s="164">
        <v>0</v>
      </c>
      <c r="Y184" s="164">
        <f t="shared" si="27"/>
        <v>0</v>
      </c>
      <c r="Z184" s="164">
        <v>0</v>
      </c>
      <c r="AA184" s="165">
        <f t="shared" si="28"/>
        <v>0</v>
      </c>
      <c r="AR184" s="16" t="s">
        <v>174</v>
      </c>
      <c r="AT184" s="16" t="s">
        <v>170</v>
      </c>
      <c r="AU184" s="16" t="s">
        <v>23</v>
      </c>
      <c r="AY184" s="16" t="s">
        <v>169</v>
      </c>
      <c r="BE184" s="104">
        <f t="shared" si="29"/>
        <v>0</v>
      </c>
      <c r="BF184" s="104">
        <f t="shared" si="30"/>
        <v>0</v>
      </c>
      <c r="BG184" s="104">
        <f t="shared" si="31"/>
        <v>0</v>
      </c>
      <c r="BH184" s="104">
        <f t="shared" si="32"/>
        <v>0</v>
      </c>
      <c r="BI184" s="104">
        <f t="shared" si="33"/>
        <v>0</v>
      </c>
      <c r="BJ184" s="16" t="s">
        <v>23</v>
      </c>
      <c r="BK184" s="104">
        <f t="shared" si="34"/>
        <v>0</v>
      </c>
      <c r="BL184" s="16" t="s">
        <v>174</v>
      </c>
      <c r="BM184" s="16" t="s">
        <v>513</v>
      </c>
    </row>
    <row r="185" spans="2:65" s="1" customFormat="1" ht="31.5" customHeight="1">
      <c r="B185" s="129"/>
      <c r="C185" s="159" t="s">
        <v>310</v>
      </c>
      <c r="D185" s="159" t="s">
        <v>170</v>
      </c>
      <c r="E185" s="160" t="s">
        <v>514</v>
      </c>
      <c r="F185" s="260" t="s">
        <v>515</v>
      </c>
      <c r="G185" s="261"/>
      <c r="H185" s="261"/>
      <c r="I185" s="261"/>
      <c r="J185" s="161" t="s">
        <v>280</v>
      </c>
      <c r="K185" s="162">
        <v>46</v>
      </c>
      <c r="L185" s="262">
        <v>0</v>
      </c>
      <c r="M185" s="261"/>
      <c r="N185" s="263">
        <f t="shared" si="25"/>
        <v>0</v>
      </c>
      <c r="O185" s="261"/>
      <c r="P185" s="261"/>
      <c r="Q185" s="261"/>
      <c r="R185" s="131"/>
      <c r="T185" s="163" t="s">
        <v>21</v>
      </c>
      <c r="U185" s="42" t="s">
        <v>47</v>
      </c>
      <c r="V185" s="34"/>
      <c r="W185" s="164">
        <f t="shared" si="26"/>
        <v>0</v>
      </c>
      <c r="X185" s="164">
        <v>0</v>
      </c>
      <c r="Y185" s="164">
        <f t="shared" si="27"/>
        <v>0</v>
      </c>
      <c r="Z185" s="164">
        <v>0</v>
      </c>
      <c r="AA185" s="165">
        <f t="shared" si="28"/>
        <v>0</v>
      </c>
      <c r="AR185" s="16" t="s">
        <v>174</v>
      </c>
      <c r="AT185" s="16" t="s">
        <v>170</v>
      </c>
      <c r="AU185" s="16" t="s">
        <v>23</v>
      </c>
      <c r="AY185" s="16" t="s">
        <v>169</v>
      </c>
      <c r="BE185" s="104">
        <f t="shared" si="29"/>
        <v>0</v>
      </c>
      <c r="BF185" s="104">
        <f t="shared" si="30"/>
        <v>0</v>
      </c>
      <c r="BG185" s="104">
        <f t="shared" si="31"/>
        <v>0</v>
      </c>
      <c r="BH185" s="104">
        <f t="shared" si="32"/>
        <v>0</v>
      </c>
      <c r="BI185" s="104">
        <f t="shared" si="33"/>
        <v>0</v>
      </c>
      <c r="BJ185" s="16" t="s">
        <v>23</v>
      </c>
      <c r="BK185" s="104">
        <f t="shared" si="34"/>
        <v>0</v>
      </c>
      <c r="BL185" s="16" t="s">
        <v>174</v>
      </c>
      <c r="BM185" s="16" t="s">
        <v>516</v>
      </c>
    </row>
    <row r="186" spans="2:65" s="1" customFormat="1" ht="31.5" customHeight="1">
      <c r="B186" s="129"/>
      <c r="C186" s="159" t="s">
        <v>314</v>
      </c>
      <c r="D186" s="159" t="s">
        <v>170</v>
      </c>
      <c r="E186" s="160" t="s">
        <v>517</v>
      </c>
      <c r="F186" s="260" t="s">
        <v>518</v>
      </c>
      <c r="G186" s="261"/>
      <c r="H186" s="261"/>
      <c r="I186" s="261"/>
      <c r="J186" s="161" t="s">
        <v>280</v>
      </c>
      <c r="K186" s="162">
        <v>15</v>
      </c>
      <c r="L186" s="262">
        <v>0</v>
      </c>
      <c r="M186" s="261"/>
      <c r="N186" s="263">
        <f t="shared" si="25"/>
        <v>0</v>
      </c>
      <c r="O186" s="261"/>
      <c r="P186" s="261"/>
      <c r="Q186" s="261"/>
      <c r="R186" s="131"/>
      <c r="T186" s="163" t="s">
        <v>21</v>
      </c>
      <c r="U186" s="42" t="s">
        <v>47</v>
      </c>
      <c r="V186" s="34"/>
      <c r="W186" s="164">
        <f t="shared" si="26"/>
        <v>0</v>
      </c>
      <c r="X186" s="164">
        <v>0</v>
      </c>
      <c r="Y186" s="164">
        <f t="shared" si="27"/>
        <v>0</v>
      </c>
      <c r="Z186" s="164">
        <v>0</v>
      </c>
      <c r="AA186" s="165">
        <f t="shared" si="28"/>
        <v>0</v>
      </c>
      <c r="AR186" s="16" t="s">
        <v>174</v>
      </c>
      <c r="AT186" s="16" t="s">
        <v>170</v>
      </c>
      <c r="AU186" s="16" t="s">
        <v>23</v>
      </c>
      <c r="AY186" s="16" t="s">
        <v>169</v>
      </c>
      <c r="BE186" s="104">
        <f t="shared" si="29"/>
        <v>0</v>
      </c>
      <c r="BF186" s="104">
        <f t="shared" si="30"/>
        <v>0</v>
      </c>
      <c r="BG186" s="104">
        <f t="shared" si="31"/>
        <v>0</v>
      </c>
      <c r="BH186" s="104">
        <f t="shared" si="32"/>
        <v>0</v>
      </c>
      <c r="BI186" s="104">
        <f t="shared" si="33"/>
        <v>0</v>
      </c>
      <c r="BJ186" s="16" t="s">
        <v>23</v>
      </c>
      <c r="BK186" s="104">
        <f t="shared" si="34"/>
        <v>0</v>
      </c>
      <c r="BL186" s="16" t="s">
        <v>174</v>
      </c>
      <c r="BM186" s="16" t="s">
        <v>519</v>
      </c>
    </row>
    <row r="187" spans="2:65" s="1" customFormat="1" ht="22.5" customHeight="1">
      <c r="B187" s="129"/>
      <c r="C187" s="159" t="s">
        <v>319</v>
      </c>
      <c r="D187" s="159" t="s">
        <v>170</v>
      </c>
      <c r="E187" s="160" t="s">
        <v>520</v>
      </c>
      <c r="F187" s="260" t="s">
        <v>521</v>
      </c>
      <c r="G187" s="261"/>
      <c r="H187" s="261"/>
      <c r="I187" s="261"/>
      <c r="J187" s="161" t="s">
        <v>280</v>
      </c>
      <c r="K187" s="162">
        <v>46</v>
      </c>
      <c r="L187" s="262">
        <v>0</v>
      </c>
      <c r="M187" s="261"/>
      <c r="N187" s="263">
        <f t="shared" si="25"/>
        <v>0</v>
      </c>
      <c r="O187" s="261"/>
      <c r="P187" s="261"/>
      <c r="Q187" s="261"/>
      <c r="R187" s="131"/>
      <c r="T187" s="163" t="s">
        <v>21</v>
      </c>
      <c r="U187" s="42" t="s">
        <v>47</v>
      </c>
      <c r="V187" s="34"/>
      <c r="W187" s="164">
        <f t="shared" si="26"/>
        <v>0</v>
      </c>
      <c r="X187" s="164">
        <v>0</v>
      </c>
      <c r="Y187" s="164">
        <f t="shared" si="27"/>
        <v>0</v>
      </c>
      <c r="Z187" s="164">
        <v>0</v>
      </c>
      <c r="AA187" s="165">
        <f t="shared" si="28"/>
        <v>0</v>
      </c>
      <c r="AR187" s="16" t="s">
        <v>174</v>
      </c>
      <c r="AT187" s="16" t="s">
        <v>170</v>
      </c>
      <c r="AU187" s="16" t="s">
        <v>23</v>
      </c>
      <c r="AY187" s="16" t="s">
        <v>169</v>
      </c>
      <c r="BE187" s="104">
        <f t="shared" si="29"/>
        <v>0</v>
      </c>
      <c r="BF187" s="104">
        <f t="shared" si="30"/>
        <v>0</v>
      </c>
      <c r="BG187" s="104">
        <f t="shared" si="31"/>
        <v>0</v>
      </c>
      <c r="BH187" s="104">
        <f t="shared" si="32"/>
        <v>0</v>
      </c>
      <c r="BI187" s="104">
        <f t="shared" si="33"/>
        <v>0</v>
      </c>
      <c r="BJ187" s="16" t="s">
        <v>23</v>
      </c>
      <c r="BK187" s="104">
        <f t="shared" si="34"/>
        <v>0</v>
      </c>
      <c r="BL187" s="16" t="s">
        <v>174</v>
      </c>
      <c r="BM187" s="16" t="s">
        <v>522</v>
      </c>
    </row>
    <row r="188" spans="2:65" s="1" customFormat="1" ht="22.5" customHeight="1">
      <c r="B188" s="129"/>
      <c r="C188" s="159" t="s">
        <v>324</v>
      </c>
      <c r="D188" s="159" t="s">
        <v>170</v>
      </c>
      <c r="E188" s="160" t="s">
        <v>523</v>
      </c>
      <c r="F188" s="260" t="s">
        <v>524</v>
      </c>
      <c r="G188" s="261"/>
      <c r="H188" s="261"/>
      <c r="I188" s="261"/>
      <c r="J188" s="161" t="s">
        <v>173</v>
      </c>
      <c r="K188" s="162">
        <v>15.3</v>
      </c>
      <c r="L188" s="262">
        <v>0</v>
      </c>
      <c r="M188" s="261"/>
      <c r="N188" s="263">
        <f t="shared" si="25"/>
        <v>0</v>
      </c>
      <c r="O188" s="261"/>
      <c r="P188" s="261"/>
      <c r="Q188" s="261"/>
      <c r="R188" s="131"/>
      <c r="T188" s="163" t="s">
        <v>21</v>
      </c>
      <c r="U188" s="42" t="s">
        <v>47</v>
      </c>
      <c r="V188" s="34"/>
      <c r="W188" s="164">
        <f t="shared" si="26"/>
        <v>0</v>
      </c>
      <c r="X188" s="164">
        <v>0</v>
      </c>
      <c r="Y188" s="164">
        <f t="shared" si="27"/>
        <v>0</v>
      </c>
      <c r="Z188" s="164">
        <v>0</v>
      </c>
      <c r="AA188" s="165">
        <f t="shared" si="28"/>
        <v>0</v>
      </c>
      <c r="AR188" s="16" t="s">
        <v>174</v>
      </c>
      <c r="AT188" s="16" t="s">
        <v>170</v>
      </c>
      <c r="AU188" s="16" t="s">
        <v>23</v>
      </c>
      <c r="AY188" s="16" t="s">
        <v>169</v>
      </c>
      <c r="BE188" s="104">
        <f t="shared" si="29"/>
        <v>0</v>
      </c>
      <c r="BF188" s="104">
        <f t="shared" si="30"/>
        <v>0</v>
      </c>
      <c r="BG188" s="104">
        <f t="shared" si="31"/>
        <v>0</v>
      </c>
      <c r="BH188" s="104">
        <f t="shared" si="32"/>
        <v>0</v>
      </c>
      <c r="BI188" s="104">
        <f t="shared" si="33"/>
        <v>0</v>
      </c>
      <c r="BJ188" s="16" t="s">
        <v>23</v>
      </c>
      <c r="BK188" s="104">
        <f t="shared" si="34"/>
        <v>0</v>
      </c>
      <c r="BL188" s="16" t="s">
        <v>174</v>
      </c>
      <c r="BM188" s="16" t="s">
        <v>525</v>
      </c>
    </row>
    <row r="189" spans="2:47" s="1" customFormat="1" ht="30" customHeight="1">
      <c r="B189" s="33"/>
      <c r="C189" s="34"/>
      <c r="D189" s="34"/>
      <c r="E189" s="34"/>
      <c r="F189" s="264" t="s">
        <v>526</v>
      </c>
      <c r="G189" s="220"/>
      <c r="H189" s="220"/>
      <c r="I189" s="220"/>
      <c r="J189" s="34"/>
      <c r="K189" s="34"/>
      <c r="L189" s="34"/>
      <c r="M189" s="34"/>
      <c r="N189" s="34"/>
      <c r="O189" s="34"/>
      <c r="P189" s="34"/>
      <c r="Q189" s="34"/>
      <c r="R189" s="35"/>
      <c r="T189" s="72"/>
      <c r="U189" s="34"/>
      <c r="V189" s="34"/>
      <c r="W189" s="34"/>
      <c r="X189" s="34"/>
      <c r="Y189" s="34"/>
      <c r="Z189" s="34"/>
      <c r="AA189" s="73"/>
      <c r="AT189" s="16" t="s">
        <v>177</v>
      </c>
      <c r="AU189" s="16" t="s">
        <v>23</v>
      </c>
    </row>
    <row r="190" spans="2:65" s="1" customFormat="1" ht="22.5" customHeight="1">
      <c r="B190" s="129"/>
      <c r="C190" s="159" t="s">
        <v>328</v>
      </c>
      <c r="D190" s="159" t="s">
        <v>170</v>
      </c>
      <c r="E190" s="160" t="s">
        <v>527</v>
      </c>
      <c r="F190" s="260" t="s">
        <v>528</v>
      </c>
      <c r="G190" s="261"/>
      <c r="H190" s="261"/>
      <c r="I190" s="261"/>
      <c r="J190" s="161" t="s">
        <v>529</v>
      </c>
      <c r="K190" s="162">
        <v>0.373</v>
      </c>
      <c r="L190" s="262">
        <v>0</v>
      </c>
      <c r="M190" s="261"/>
      <c r="N190" s="263">
        <f>ROUND(L190*K190,2)</f>
        <v>0</v>
      </c>
      <c r="O190" s="261"/>
      <c r="P190" s="261"/>
      <c r="Q190" s="261"/>
      <c r="R190" s="131"/>
      <c r="T190" s="163" t="s">
        <v>21</v>
      </c>
      <c r="U190" s="42" t="s">
        <v>47</v>
      </c>
      <c r="V190" s="34"/>
      <c r="W190" s="164">
        <f>V190*K190</f>
        <v>0</v>
      </c>
      <c r="X190" s="164">
        <v>0</v>
      </c>
      <c r="Y190" s="164">
        <f>X190*K190</f>
        <v>0</v>
      </c>
      <c r="Z190" s="164">
        <v>0</v>
      </c>
      <c r="AA190" s="165">
        <f>Z190*K190</f>
        <v>0</v>
      </c>
      <c r="AR190" s="16" t="s">
        <v>174</v>
      </c>
      <c r="AT190" s="16" t="s">
        <v>170</v>
      </c>
      <c r="AU190" s="16" t="s">
        <v>23</v>
      </c>
      <c r="AY190" s="16" t="s">
        <v>169</v>
      </c>
      <c r="BE190" s="104">
        <f>IF(U190="základní",N190,0)</f>
        <v>0</v>
      </c>
      <c r="BF190" s="104">
        <f>IF(U190="snížená",N190,0)</f>
        <v>0</v>
      </c>
      <c r="BG190" s="104">
        <f>IF(U190="zákl. přenesená",N190,0)</f>
        <v>0</v>
      </c>
      <c r="BH190" s="104">
        <f>IF(U190="sníž. přenesená",N190,0)</f>
        <v>0</v>
      </c>
      <c r="BI190" s="104">
        <f>IF(U190="nulová",N190,0)</f>
        <v>0</v>
      </c>
      <c r="BJ190" s="16" t="s">
        <v>23</v>
      </c>
      <c r="BK190" s="104">
        <f>ROUND(L190*K190,2)</f>
        <v>0</v>
      </c>
      <c r="BL190" s="16" t="s">
        <v>174</v>
      </c>
      <c r="BM190" s="16" t="s">
        <v>530</v>
      </c>
    </row>
    <row r="191" spans="2:47" s="1" customFormat="1" ht="22.5" customHeight="1">
      <c r="B191" s="33"/>
      <c r="C191" s="34"/>
      <c r="D191" s="34"/>
      <c r="E191" s="34"/>
      <c r="F191" s="264" t="s">
        <v>531</v>
      </c>
      <c r="G191" s="220"/>
      <c r="H191" s="220"/>
      <c r="I191" s="220"/>
      <c r="J191" s="34"/>
      <c r="K191" s="34"/>
      <c r="L191" s="34"/>
      <c r="M191" s="34"/>
      <c r="N191" s="34"/>
      <c r="O191" s="34"/>
      <c r="P191" s="34"/>
      <c r="Q191" s="34"/>
      <c r="R191" s="35"/>
      <c r="T191" s="72"/>
      <c r="U191" s="34"/>
      <c r="V191" s="34"/>
      <c r="W191" s="34"/>
      <c r="X191" s="34"/>
      <c r="Y191" s="34"/>
      <c r="Z191" s="34"/>
      <c r="AA191" s="73"/>
      <c r="AT191" s="16" t="s">
        <v>177</v>
      </c>
      <c r="AU191" s="16" t="s">
        <v>23</v>
      </c>
    </row>
    <row r="192" spans="2:51" s="11" customFormat="1" ht="22.5" customHeight="1">
      <c r="B192" s="183"/>
      <c r="C192" s="184"/>
      <c r="D192" s="184"/>
      <c r="E192" s="185" t="s">
        <v>21</v>
      </c>
      <c r="F192" s="288" t="s">
        <v>532</v>
      </c>
      <c r="G192" s="287"/>
      <c r="H192" s="287"/>
      <c r="I192" s="287"/>
      <c r="J192" s="184"/>
      <c r="K192" s="186" t="s">
        <v>21</v>
      </c>
      <c r="L192" s="184"/>
      <c r="M192" s="184"/>
      <c r="N192" s="184"/>
      <c r="O192" s="184"/>
      <c r="P192" s="184"/>
      <c r="Q192" s="184"/>
      <c r="R192" s="187"/>
      <c r="T192" s="188"/>
      <c r="U192" s="184"/>
      <c r="V192" s="184"/>
      <c r="W192" s="184"/>
      <c r="X192" s="184"/>
      <c r="Y192" s="184"/>
      <c r="Z192" s="184"/>
      <c r="AA192" s="189"/>
      <c r="AT192" s="190" t="s">
        <v>182</v>
      </c>
      <c r="AU192" s="190" t="s">
        <v>23</v>
      </c>
      <c r="AV192" s="11" t="s">
        <v>23</v>
      </c>
      <c r="AW192" s="11" t="s">
        <v>38</v>
      </c>
      <c r="AX192" s="11" t="s">
        <v>82</v>
      </c>
      <c r="AY192" s="190" t="s">
        <v>169</v>
      </c>
    </row>
    <row r="193" spans="2:51" s="11" customFormat="1" ht="22.5" customHeight="1">
      <c r="B193" s="183"/>
      <c r="C193" s="184"/>
      <c r="D193" s="184"/>
      <c r="E193" s="185" t="s">
        <v>21</v>
      </c>
      <c r="F193" s="288" t="s">
        <v>445</v>
      </c>
      <c r="G193" s="287"/>
      <c r="H193" s="287"/>
      <c r="I193" s="287"/>
      <c r="J193" s="184"/>
      <c r="K193" s="186" t="s">
        <v>21</v>
      </c>
      <c r="L193" s="184"/>
      <c r="M193" s="184"/>
      <c r="N193" s="184"/>
      <c r="O193" s="184"/>
      <c r="P193" s="184"/>
      <c r="Q193" s="184"/>
      <c r="R193" s="187"/>
      <c r="T193" s="188"/>
      <c r="U193" s="184"/>
      <c r="V193" s="184"/>
      <c r="W193" s="184"/>
      <c r="X193" s="184"/>
      <c r="Y193" s="184"/>
      <c r="Z193" s="184"/>
      <c r="AA193" s="189"/>
      <c r="AT193" s="190" t="s">
        <v>182</v>
      </c>
      <c r="AU193" s="190" t="s">
        <v>23</v>
      </c>
      <c r="AV193" s="11" t="s">
        <v>23</v>
      </c>
      <c r="AW193" s="11" t="s">
        <v>38</v>
      </c>
      <c r="AX193" s="11" t="s">
        <v>82</v>
      </c>
      <c r="AY193" s="190" t="s">
        <v>169</v>
      </c>
    </row>
    <row r="194" spans="2:51" s="11" customFormat="1" ht="22.5" customHeight="1">
      <c r="B194" s="183"/>
      <c r="C194" s="184"/>
      <c r="D194" s="184"/>
      <c r="E194" s="185" t="s">
        <v>21</v>
      </c>
      <c r="F194" s="288" t="s">
        <v>533</v>
      </c>
      <c r="G194" s="287"/>
      <c r="H194" s="287"/>
      <c r="I194" s="287"/>
      <c r="J194" s="184"/>
      <c r="K194" s="186" t="s">
        <v>21</v>
      </c>
      <c r="L194" s="184"/>
      <c r="M194" s="184"/>
      <c r="N194" s="184"/>
      <c r="O194" s="184"/>
      <c r="P194" s="184"/>
      <c r="Q194" s="184"/>
      <c r="R194" s="187"/>
      <c r="T194" s="188"/>
      <c r="U194" s="184"/>
      <c r="V194" s="184"/>
      <c r="W194" s="184"/>
      <c r="X194" s="184"/>
      <c r="Y194" s="184"/>
      <c r="Z194" s="184"/>
      <c r="AA194" s="189"/>
      <c r="AT194" s="190" t="s">
        <v>182</v>
      </c>
      <c r="AU194" s="190" t="s">
        <v>23</v>
      </c>
      <c r="AV194" s="11" t="s">
        <v>23</v>
      </c>
      <c r="AW194" s="11" t="s">
        <v>38</v>
      </c>
      <c r="AX194" s="11" t="s">
        <v>82</v>
      </c>
      <c r="AY194" s="190" t="s">
        <v>169</v>
      </c>
    </row>
    <row r="195" spans="2:51" s="11" customFormat="1" ht="22.5" customHeight="1">
      <c r="B195" s="183"/>
      <c r="C195" s="184"/>
      <c r="D195" s="184"/>
      <c r="E195" s="185" t="s">
        <v>21</v>
      </c>
      <c r="F195" s="288" t="s">
        <v>534</v>
      </c>
      <c r="G195" s="287"/>
      <c r="H195" s="287"/>
      <c r="I195" s="287"/>
      <c r="J195" s="184"/>
      <c r="K195" s="186" t="s">
        <v>21</v>
      </c>
      <c r="L195" s="184"/>
      <c r="M195" s="184"/>
      <c r="N195" s="184"/>
      <c r="O195" s="184"/>
      <c r="P195" s="184"/>
      <c r="Q195" s="184"/>
      <c r="R195" s="187"/>
      <c r="T195" s="188"/>
      <c r="U195" s="184"/>
      <c r="V195" s="184"/>
      <c r="W195" s="184"/>
      <c r="X195" s="184"/>
      <c r="Y195" s="184"/>
      <c r="Z195" s="184"/>
      <c r="AA195" s="189"/>
      <c r="AT195" s="190" t="s">
        <v>182</v>
      </c>
      <c r="AU195" s="190" t="s">
        <v>23</v>
      </c>
      <c r="AV195" s="11" t="s">
        <v>23</v>
      </c>
      <c r="AW195" s="11" t="s">
        <v>38</v>
      </c>
      <c r="AX195" s="11" t="s">
        <v>82</v>
      </c>
      <c r="AY195" s="190" t="s">
        <v>169</v>
      </c>
    </row>
    <row r="196" spans="2:51" s="11" customFormat="1" ht="22.5" customHeight="1">
      <c r="B196" s="183"/>
      <c r="C196" s="184"/>
      <c r="D196" s="184"/>
      <c r="E196" s="185" t="s">
        <v>21</v>
      </c>
      <c r="F196" s="288" t="s">
        <v>535</v>
      </c>
      <c r="G196" s="287"/>
      <c r="H196" s="287"/>
      <c r="I196" s="287"/>
      <c r="J196" s="184"/>
      <c r="K196" s="186" t="s">
        <v>21</v>
      </c>
      <c r="L196" s="184"/>
      <c r="M196" s="184"/>
      <c r="N196" s="184"/>
      <c r="O196" s="184"/>
      <c r="P196" s="184"/>
      <c r="Q196" s="184"/>
      <c r="R196" s="187"/>
      <c r="T196" s="188"/>
      <c r="U196" s="184"/>
      <c r="V196" s="184"/>
      <c r="W196" s="184"/>
      <c r="X196" s="184"/>
      <c r="Y196" s="184"/>
      <c r="Z196" s="184"/>
      <c r="AA196" s="189"/>
      <c r="AT196" s="190" t="s">
        <v>182</v>
      </c>
      <c r="AU196" s="190" t="s">
        <v>23</v>
      </c>
      <c r="AV196" s="11" t="s">
        <v>23</v>
      </c>
      <c r="AW196" s="11" t="s">
        <v>38</v>
      </c>
      <c r="AX196" s="11" t="s">
        <v>82</v>
      </c>
      <c r="AY196" s="190" t="s">
        <v>169</v>
      </c>
    </row>
    <row r="197" spans="2:51" s="11" customFormat="1" ht="22.5" customHeight="1">
      <c r="B197" s="183"/>
      <c r="C197" s="184"/>
      <c r="D197" s="184"/>
      <c r="E197" s="185" t="s">
        <v>21</v>
      </c>
      <c r="F197" s="288" t="s">
        <v>536</v>
      </c>
      <c r="G197" s="287"/>
      <c r="H197" s="287"/>
      <c r="I197" s="287"/>
      <c r="J197" s="184"/>
      <c r="K197" s="186" t="s">
        <v>21</v>
      </c>
      <c r="L197" s="184"/>
      <c r="M197" s="184"/>
      <c r="N197" s="184"/>
      <c r="O197" s="184"/>
      <c r="P197" s="184"/>
      <c r="Q197" s="184"/>
      <c r="R197" s="187"/>
      <c r="T197" s="188"/>
      <c r="U197" s="184"/>
      <c r="V197" s="184"/>
      <c r="W197" s="184"/>
      <c r="X197" s="184"/>
      <c r="Y197" s="184"/>
      <c r="Z197" s="184"/>
      <c r="AA197" s="189"/>
      <c r="AT197" s="190" t="s">
        <v>182</v>
      </c>
      <c r="AU197" s="190" t="s">
        <v>23</v>
      </c>
      <c r="AV197" s="11" t="s">
        <v>23</v>
      </c>
      <c r="AW197" s="11" t="s">
        <v>38</v>
      </c>
      <c r="AX197" s="11" t="s">
        <v>82</v>
      </c>
      <c r="AY197" s="190" t="s">
        <v>169</v>
      </c>
    </row>
    <row r="198" spans="2:51" s="11" customFormat="1" ht="22.5" customHeight="1">
      <c r="B198" s="183"/>
      <c r="C198" s="184"/>
      <c r="D198" s="184"/>
      <c r="E198" s="185" t="s">
        <v>21</v>
      </c>
      <c r="F198" s="288" t="s">
        <v>537</v>
      </c>
      <c r="G198" s="287"/>
      <c r="H198" s="287"/>
      <c r="I198" s="287"/>
      <c r="J198" s="184"/>
      <c r="K198" s="186" t="s">
        <v>21</v>
      </c>
      <c r="L198" s="184"/>
      <c r="M198" s="184"/>
      <c r="N198" s="184"/>
      <c r="O198" s="184"/>
      <c r="P198" s="184"/>
      <c r="Q198" s="184"/>
      <c r="R198" s="187"/>
      <c r="T198" s="188"/>
      <c r="U198" s="184"/>
      <c r="V198" s="184"/>
      <c r="W198" s="184"/>
      <c r="X198" s="184"/>
      <c r="Y198" s="184"/>
      <c r="Z198" s="184"/>
      <c r="AA198" s="189"/>
      <c r="AT198" s="190" t="s">
        <v>182</v>
      </c>
      <c r="AU198" s="190" t="s">
        <v>23</v>
      </c>
      <c r="AV198" s="11" t="s">
        <v>23</v>
      </c>
      <c r="AW198" s="11" t="s">
        <v>38</v>
      </c>
      <c r="AX198" s="11" t="s">
        <v>82</v>
      </c>
      <c r="AY198" s="190" t="s">
        <v>169</v>
      </c>
    </row>
    <row r="199" spans="2:51" s="11" customFormat="1" ht="22.5" customHeight="1">
      <c r="B199" s="183"/>
      <c r="C199" s="184"/>
      <c r="D199" s="184"/>
      <c r="E199" s="185" t="s">
        <v>21</v>
      </c>
      <c r="F199" s="288" t="s">
        <v>538</v>
      </c>
      <c r="G199" s="287"/>
      <c r="H199" s="287"/>
      <c r="I199" s="287"/>
      <c r="J199" s="184"/>
      <c r="K199" s="186" t="s">
        <v>21</v>
      </c>
      <c r="L199" s="184"/>
      <c r="M199" s="184"/>
      <c r="N199" s="184"/>
      <c r="O199" s="184"/>
      <c r="P199" s="184"/>
      <c r="Q199" s="184"/>
      <c r="R199" s="187"/>
      <c r="T199" s="188"/>
      <c r="U199" s="184"/>
      <c r="V199" s="184"/>
      <c r="W199" s="184"/>
      <c r="X199" s="184"/>
      <c r="Y199" s="184"/>
      <c r="Z199" s="184"/>
      <c r="AA199" s="189"/>
      <c r="AT199" s="190" t="s">
        <v>182</v>
      </c>
      <c r="AU199" s="190" t="s">
        <v>23</v>
      </c>
      <c r="AV199" s="11" t="s">
        <v>23</v>
      </c>
      <c r="AW199" s="11" t="s">
        <v>38</v>
      </c>
      <c r="AX199" s="11" t="s">
        <v>82</v>
      </c>
      <c r="AY199" s="190" t="s">
        <v>169</v>
      </c>
    </row>
    <row r="200" spans="2:51" s="11" customFormat="1" ht="22.5" customHeight="1">
      <c r="B200" s="183"/>
      <c r="C200" s="184"/>
      <c r="D200" s="184"/>
      <c r="E200" s="185" t="s">
        <v>21</v>
      </c>
      <c r="F200" s="288" t="s">
        <v>447</v>
      </c>
      <c r="G200" s="287"/>
      <c r="H200" s="287"/>
      <c r="I200" s="287"/>
      <c r="J200" s="184"/>
      <c r="K200" s="186" t="s">
        <v>21</v>
      </c>
      <c r="L200" s="184"/>
      <c r="M200" s="184"/>
      <c r="N200" s="184"/>
      <c r="O200" s="184"/>
      <c r="P200" s="184"/>
      <c r="Q200" s="184"/>
      <c r="R200" s="187"/>
      <c r="T200" s="188"/>
      <c r="U200" s="184"/>
      <c r="V200" s="184"/>
      <c r="W200" s="184"/>
      <c r="X200" s="184"/>
      <c r="Y200" s="184"/>
      <c r="Z200" s="184"/>
      <c r="AA200" s="189"/>
      <c r="AT200" s="190" t="s">
        <v>182</v>
      </c>
      <c r="AU200" s="190" t="s">
        <v>23</v>
      </c>
      <c r="AV200" s="11" t="s">
        <v>23</v>
      </c>
      <c r="AW200" s="11" t="s">
        <v>38</v>
      </c>
      <c r="AX200" s="11" t="s">
        <v>82</v>
      </c>
      <c r="AY200" s="190" t="s">
        <v>169</v>
      </c>
    </row>
    <row r="201" spans="2:51" s="10" customFormat="1" ht="22.5" customHeight="1">
      <c r="B201" s="166"/>
      <c r="C201" s="167"/>
      <c r="D201" s="167"/>
      <c r="E201" s="168" t="s">
        <v>21</v>
      </c>
      <c r="F201" s="265" t="s">
        <v>539</v>
      </c>
      <c r="G201" s="266"/>
      <c r="H201" s="266"/>
      <c r="I201" s="266"/>
      <c r="J201" s="167"/>
      <c r="K201" s="169">
        <v>0.373</v>
      </c>
      <c r="L201" s="167"/>
      <c r="M201" s="167"/>
      <c r="N201" s="167"/>
      <c r="O201" s="167"/>
      <c r="P201" s="167"/>
      <c r="Q201" s="167"/>
      <c r="R201" s="170"/>
      <c r="T201" s="171"/>
      <c r="U201" s="167"/>
      <c r="V201" s="167"/>
      <c r="W201" s="167"/>
      <c r="X201" s="167"/>
      <c r="Y201" s="167"/>
      <c r="Z201" s="167"/>
      <c r="AA201" s="172"/>
      <c r="AT201" s="173" t="s">
        <v>182</v>
      </c>
      <c r="AU201" s="173" t="s">
        <v>23</v>
      </c>
      <c r="AV201" s="10" t="s">
        <v>116</v>
      </c>
      <c r="AW201" s="10" t="s">
        <v>38</v>
      </c>
      <c r="AX201" s="10" t="s">
        <v>82</v>
      </c>
      <c r="AY201" s="173" t="s">
        <v>169</v>
      </c>
    </row>
    <row r="202" spans="2:51" s="12" customFormat="1" ht="22.5" customHeight="1">
      <c r="B202" s="191"/>
      <c r="C202" s="192"/>
      <c r="D202" s="192"/>
      <c r="E202" s="193" t="s">
        <v>21</v>
      </c>
      <c r="F202" s="289" t="s">
        <v>449</v>
      </c>
      <c r="G202" s="290"/>
      <c r="H202" s="290"/>
      <c r="I202" s="290"/>
      <c r="J202" s="192"/>
      <c r="K202" s="194">
        <v>0.373</v>
      </c>
      <c r="L202" s="192"/>
      <c r="M202" s="192"/>
      <c r="N202" s="192"/>
      <c r="O202" s="192"/>
      <c r="P202" s="192"/>
      <c r="Q202" s="192"/>
      <c r="R202" s="195"/>
      <c r="T202" s="196"/>
      <c r="U202" s="192"/>
      <c r="V202" s="192"/>
      <c r="W202" s="192"/>
      <c r="X202" s="192"/>
      <c r="Y202" s="192"/>
      <c r="Z202" s="192"/>
      <c r="AA202" s="197"/>
      <c r="AT202" s="198" t="s">
        <v>182</v>
      </c>
      <c r="AU202" s="198" t="s">
        <v>23</v>
      </c>
      <c r="AV202" s="12" t="s">
        <v>174</v>
      </c>
      <c r="AW202" s="12" t="s">
        <v>38</v>
      </c>
      <c r="AX202" s="12" t="s">
        <v>23</v>
      </c>
      <c r="AY202" s="198" t="s">
        <v>169</v>
      </c>
    </row>
    <row r="203" spans="2:65" s="1" customFormat="1" ht="22.5" customHeight="1">
      <c r="B203" s="129"/>
      <c r="C203" s="159" t="s">
        <v>333</v>
      </c>
      <c r="D203" s="159" t="s">
        <v>170</v>
      </c>
      <c r="E203" s="160" t="s">
        <v>540</v>
      </c>
      <c r="F203" s="260" t="s">
        <v>541</v>
      </c>
      <c r="G203" s="261"/>
      <c r="H203" s="261"/>
      <c r="I203" s="261"/>
      <c r="J203" s="161" t="s">
        <v>280</v>
      </c>
      <c r="K203" s="162">
        <v>15</v>
      </c>
      <c r="L203" s="262">
        <v>0</v>
      </c>
      <c r="M203" s="261"/>
      <c r="N203" s="263">
        <f aca="true" t="shared" si="35" ref="N203:N208">ROUND(L203*K203,2)</f>
        <v>0</v>
      </c>
      <c r="O203" s="261"/>
      <c r="P203" s="261"/>
      <c r="Q203" s="261"/>
      <c r="R203" s="131"/>
      <c r="T203" s="163" t="s">
        <v>21</v>
      </c>
      <c r="U203" s="42" t="s">
        <v>47</v>
      </c>
      <c r="V203" s="34"/>
      <c r="W203" s="164">
        <f aca="true" t="shared" si="36" ref="W203:W208">V203*K203</f>
        <v>0</v>
      </c>
      <c r="X203" s="164">
        <v>0</v>
      </c>
      <c r="Y203" s="164">
        <f aca="true" t="shared" si="37" ref="Y203:Y208">X203*K203</f>
        <v>0</v>
      </c>
      <c r="Z203" s="164">
        <v>0</v>
      </c>
      <c r="AA203" s="165">
        <f aca="true" t="shared" si="38" ref="AA203:AA208">Z203*K203</f>
        <v>0</v>
      </c>
      <c r="AR203" s="16" t="s">
        <v>174</v>
      </c>
      <c r="AT203" s="16" t="s">
        <v>170</v>
      </c>
      <c r="AU203" s="16" t="s">
        <v>23</v>
      </c>
      <c r="AY203" s="16" t="s">
        <v>169</v>
      </c>
      <c r="BE203" s="104">
        <f aca="true" t="shared" si="39" ref="BE203:BE208">IF(U203="základní",N203,0)</f>
        <v>0</v>
      </c>
      <c r="BF203" s="104">
        <f aca="true" t="shared" si="40" ref="BF203:BF208">IF(U203="snížená",N203,0)</f>
        <v>0</v>
      </c>
      <c r="BG203" s="104">
        <f aca="true" t="shared" si="41" ref="BG203:BG208">IF(U203="zákl. přenesená",N203,0)</f>
        <v>0</v>
      </c>
      <c r="BH203" s="104">
        <f aca="true" t="shared" si="42" ref="BH203:BH208">IF(U203="sníž. přenesená",N203,0)</f>
        <v>0</v>
      </c>
      <c r="BI203" s="104">
        <f aca="true" t="shared" si="43" ref="BI203:BI208">IF(U203="nulová",N203,0)</f>
        <v>0</v>
      </c>
      <c r="BJ203" s="16" t="s">
        <v>23</v>
      </c>
      <c r="BK203" s="104">
        <f aca="true" t="shared" si="44" ref="BK203:BK208">ROUND(L203*K203,2)</f>
        <v>0</v>
      </c>
      <c r="BL203" s="16" t="s">
        <v>174</v>
      </c>
      <c r="BM203" s="16" t="s">
        <v>542</v>
      </c>
    </row>
    <row r="204" spans="2:65" s="1" customFormat="1" ht="22.5" customHeight="1">
      <c r="B204" s="129"/>
      <c r="C204" s="159" t="s">
        <v>337</v>
      </c>
      <c r="D204" s="159" t="s">
        <v>170</v>
      </c>
      <c r="E204" s="160" t="s">
        <v>543</v>
      </c>
      <c r="F204" s="260" t="s">
        <v>544</v>
      </c>
      <c r="G204" s="261"/>
      <c r="H204" s="261"/>
      <c r="I204" s="261"/>
      <c r="J204" s="161" t="s">
        <v>280</v>
      </c>
      <c r="K204" s="162">
        <v>15</v>
      </c>
      <c r="L204" s="262">
        <v>0</v>
      </c>
      <c r="M204" s="261"/>
      <c r="N204" s="263">
        <f t="shared" si="35"/>
        <v>0</v>
      </c>
      <c r="O204" s="261"/>
      <c r="P204" s="261"/>
      <c r="Q204" s="261"/>
      <c r="R204" s="131"/>
      <c r="T204" s="163" t="s">
        <v>21</v>
      </c>
      <c r="U204" s="42" t="s">
        <v>47</v>
      </c>
      <c r="V204" s="34"/>
      <c r="W204" s="164">
        <f t="shared" si="36"/>
        <v>0</v>
      </c>
      <c r="X204" s="164">
        <v>0</v>
      </c>
      <c r="Y204" s="164">
        <f t="shared" si="37"/>
        <v>0</v>
      </c>
      <c r="Z204" s="164">
        <v>0</v>
      </c>
      <c r="AA204" s="165">
        <f t="shared" si="38"/>
        <v>0</v>
      </c>
      <c r="AR204" s="16" t="s">
        <v>174</v>
      </c>
      <c r="AT204" s="16" t="s">
        <v>170</v>
      </c>
      <c r="AU204" s="16" t="s">
        <v>23</v>
      </c>
      <c r="AY204" s="16" t="s">
        <v>169</v>
      </c>
      <c r="BE204" s="104">
        <f t="shared" si="39"/>
        <v>0</v>
      </c>
      <c r="BF204" s="104">
        <f t="shared" si="40"/>
        <v>0</v>
      </c>
      <c r="BG204" s="104">
        <f t="shared" si="41"/>
        <v>0</v>
      </c>
      <c r="BH204" s="104">
        <f t="shared" si="42"/>
        <v>0</v>
      </c>
      <c r="BI204" s="104">
        <f t="shared" si="43"/>
        <v>0</v>
      </c>
      <c r="BJ204" s="16" t="s">
        <v>23</v>
      </c>
      <c r="BK204" s="104">
        <f t="shared" si="44"/>
        <v>0</v>
      </c>
      <c r="BL204" s="16" t="s">
        <v>174</v>
      </c>
      <c r="BM204" s="16" t="s">
        <v>545</v>
      </c>
    </row>
    <row r="205" spans="2:65" s="1" customFormat="1" ht="22.5" customHeight="1">
      <c r="B205" s="129"/>
      <c r="C205" s="174" t="s">
        <v>126</v>
      </c>
      <c r="D205" s="174" t="s">
        <v>266</v>
      </c>
      <c r="E205" s="175" t="s">
        <v>546</v>
      </c>
      <c r="F205" s="268" t="s">
        <v>547</v>
      </c>
      <c r="G205" s="269"/>
      <c r="H205" s="269"/>
      <c r="I205" s="269"/>
      <c r="J205" s="176" t="s">
        <v>185</v>
      </c>
      <c r="K205" s="177">
        <v>1.73</v>
      </c>
      <c r="L205" s="270">
        <v>0</v>
      </c>
      <c r="M205" s="269"/>
      <c r="N205" s="271">
        <f t="shared" si="35"/>
        <v>0</v>
      </c>
      <c r="O205" s="261"/>
      <c r="P205" s="261"/>
      <c r="Q205" s="261"/>
      <c r="R205" s="131"/>
      <c r="T205" s="163" t="s">
        <v>21</v>
      </c>
      <c r="U205" s="42" t="s">
        <v>47</v>
      </c>
      <c r="V205" s="34"/>
      <c r="W205" s="164">
        <f t="shared" si="36"/>
        <v>0</v>
      </c>
      <c r="X205" s="164">
        <v>0</v>
      </c>
      <c r="Y205" s="164">
        <f t="shared" si="37"/>
        <v>0</v>
      </c>
      <c r="Z205" s="164">
        <v>0</v>
      </c>
      <c r="AA205" s="165">
        <f t="shared" si="38"/>
        <v>0</v>
      </c>
      <c r="AR205" s="16" t="s">
        <v>206</v>
      </c>
      <c r="AT205" s="16" t="s">
        <v>266</v>
      </c>
      <c r="AU205" s="16" t="s">
        <v>23</v>
      </c>
      <c r="AY205" s="16" t="s">
        <v>169</v>
      </c>
      <c r="BE205" s="104">
        <f t="shared" si="39"/>
        <v>0</v>
      </c>
      <c r="BF205" s="104">
        <f t="shared" si="40"/>
        <v>0</v>
      </c>
      <c r="BG205" s="104">
        <f t="shared" si="41"/>
        <v>0</v>
      </c>
      <c r="BH205" s="104">
        <f t="shared" si="42"/>
        <v>0</v>
      </c>
      <c r="BI205" s="104">
        <f t="shared" si="43"/>
        <v>0</v>
      </c>
      <c r="BJ205" s="16" t="s">
        <v>23</v>
      </c>
      <c r="BK205" s="104">
        <f t="shared" si="44"/>
        <v>0</v>
      </c>
      <c r="BL205" s="16" t="s">
        <v>174</v>
      </c>
      <c r="BM205" s="16" t="s">
        <v>548</v>
      </c>
    </row>
    <row r="206" spans="2:65" s="1" customFormat="1" ht="22.5" customHeight="1">
      <c r="B206" s="129"/>
      <c r="C206" s="174" t="s">
        <v>344</v>
      </c>
      <c r="D206" s="174" t="s">
        <v>266</v>
      </c>
      <c r="E206" s="175" t="s">
        <v>549</v>
      </c>
      <c r="F206" s="268" t="s">
        <v>550</v>
      </c>
      <c r="G206" s="269"/>
      <c r="H206" s="269"/>
      <c r="I206" s="269"/>
      <c r="J206" s="176" t="s">
        <v>551</v>
      </c>
      <c r="K206" s="177">
        <v>79.06</v>
      </c>
      <c r="L206" s="270">
        <v>0</v>
      </c>
      <c r="M206" s="269"/>
      <c r="N206" s="271">
        <f t="shared" si="35"/>
        <v>0</v>
      </c>
      <c r="O206" s="261"/>
      <c r="P206" s="261"/>
      <c r="Q206" s="261"/>
      <c r="R206" s="131"/>
      <c r="T206" s="163" t="s">
        <v>21</v>
      </c>
      <c r="U206" s="42" t="s">
        <v>47</v>
      </c>
      <c r="V206" s="34"/>
      <c r="W206" s="164">
        <f t="shared" si="36"/>
        <v>0</v>
      </c>
      <c r="X206" s="164">
        <v>0</v>
      </c>
      <c r="Y206" s="164">
        <f t="shared" si="37"/>
        <v>0</v>
      </c>
      <c r="Z206" s="164">
        <v>0</v>
      </c>
      <c r="AA206" s="165">
        <f t="shared" si="38"/>
        <v>0</v>
      </c>
      <c r="AR206" s="16" t="s">
        <v>206</v>
      </c>
      <c r="AT206" s="16" t="s">
        <v>266</v>
      </c>
      <c r="AU206" s="16" t="s">
        <v>23</v>
      </c>
      <c r="AY206" s="16" t="s">
        <v>169</v>
      </c>
      <c r="BE206" s="104">
        <f t="shared" si="39"/>
        <v>0</v>
      </c>
      <c r="BF206" s="104">
        <f t="shared" si="40"/>
        <v>0</v>
      </c>
      <c r="BG206" s="104">
        <f t="shared" si="41"/>
        <v>0</v>
      </c>
      <c r="BH206" s="104">
        <f t="shared" si="42"/>
        <v>0</v>
      </c>
      <c r="BI206" s="104">
        <f t="shared" si="43"/>
        <v>0</v>
      </c>
      <c r="BJ206" s="16" t="s">
        <v>23</v>
      </c>
      <c r="BK206" s="104">
        <f t="shared" si="44"/>
        <v>0</v>
      </c>
      <c r="BL206" s="16" t="s">
        <v>174</v>
      </c>
      <c r="BM206" s="16" t="s">
        <v>552</v>
      </c>
    </row>
    <row r="207" spans="2:65" s="1" customFormat="1" ht="31.5" customHeight="1">
      <c r="B207" s="129"/>
      <c r="C207" s="159" t="s">
        <v>348</v>
      </c>
      <c r="D207" s="159" t="s">
        <v>170</v>
      </c>
      <c r="E207" s="160" t="s">
        <v>553</v>
      </c>
      <c r="F207" s="260" t="s">
        <v>554</v>
      </c>
      <c r="G207" s="261"/>
      <c r="H207" s="261"/>
      <c r="I207" s="261"/>
      <c r="J207" s="161" t="s">
        <v>280</v>
      </c>
      <c r="K207" s="162">
        <v>15</v>
      </c>
      <c r="L207" s="262">
        <v>0</v>
      </c>
      <c r="M207" s="261"/>
      <c r="N207" s="263">
        <f t="shared" si="35"/>
        <v>0</v>
      </c>
      <c r="O207" s="261"/>
      <c r="P207" s="261"/>
      <c r="Q207" s="261"/>
      <c r="R207" s="131"/>
      <c r="T207" s="163" t="s">
        <v>21</v>
      </c>
      <c r="U207" s="42" t="s">
        <v>47</v>
      </c>
      <c r="V207" s="34"/>
      <c r="W207" s="164">
        <f t="shared" si="36"/>
        <v>0</v>
      </c>
      <c r="X207" s="164">
        <v>0</v>
      </c>
      <c r="Y207" s="164">
        <f t="shared" si="37"/>
        <v>0</v>
      </c>
      <c r="Z207" s="164">
        <v>0</v>
      </c>
      <c r="AA207" s="165">
        <f t="shared" si="38"/>
        <v>0</v>
      </c>
      <c r="AR207" s="16" t="s">
        <v>174</v>
      </c>
      <c r="AT207" s="16" t="s">
        <v>170</v>
      </c>
      <c r="AU207" s="16" t="s">
        <v>23</v>
      </c>
      <c r="AY207" s="16" t="s">
        <v>169</v>
      </c>
      <c r="BE207" s="104">
        <f t="shared" si="39"/>
        <v>0</v>
      </c>
      <c r="BF207" s="104">
        <f t="shared" si="40"/>
        <v>0</v>
      </c>
      <c r="BG207" s="104">
        <f t="shared" si="41"/>
        <v>0</v>
      </c>
      <c r="BH207" s="104">
        <f t="shared" si="42"/>
        <v>0</v>
      </c>
      <c r="BI207" s="104">
        <f t="shared" si="43"/>
        <v>0</v>
      </c>
      <c r="BJ207" s="16" t="s">
        <v>23</v>
      </c>
      <c r="BK207" s="104">
        <f t="shared" si="44"/>
        <v>0</v>
      </c>
      <c r="BL207" s="16" t="s">
        <v>174</v>
      </c>
      <c r="BM207" s="16" t="s">
        <v>555</v>
      </c>
    </row>
    <row r="208" spans="2:65" s="1" customFormat="1" ht="22.5" customHeight="1">
      <c r="B208" s="129"/>
      <c r="C208" s="159" t="s">
        <v>352</v>
      </c>
      <c r="D208" s="159" t="s">
        <v>170</v>
      </c>
      <c r="E208" s="160" t="s">
        <v>556</v>
      </c>
      <c r="F208" s="260" t="s">
        <v>557</v>
      </c>
      <c r="G208" s="261"/>
      <c r="H208" s="261"/>
      <c r="I208" s="261"/>
      <c r="J208" s="161" t="s">
        <v>280</v>
      </c>
      <c r="K208" s="162">
        <v>15</v>
      </c>
      <c r="L208" s="262">
        <v>0</v>
      </c>
      <c r="M208" s="261"/>
      <c r="N208" s="263">
        <f t="shared" si="35"/>
        <v>0</v>
      </c>
      <c r="O208" s="261"/>
      <c r="P208" s="261"/>
      <c r="Q208" s="261"/>
      <c r="R208" s="131"/>
      <c r="T208" s="163" t="s">
        <v>21</v>
      </c>
      <c r="U208" s="42" t="s">
        <v>47</v>
      </c>
      <c r="V208" s="34"/>
      <c r="W208" s="164">
        <f t="shared" si="36"/>
        <v>0</v>
      </c>
      <c r="X208" s="164">
        <v>0</v>
      </c>
      <c r="Y208" s="164">
        <f t="shared" si="37"/>
        <v>0</v>
      </c>
      <c r="Z208" s="164">
        <v>0</v>
      </c>
      <c r="AA208" s="165">
        <f t="shared" si="38"/>
        <v>0</v>
      </c>
      <c r="AR208" s="16" t="s">
        <v>174</v>
      </c>
      <c r="AT208" s="16" t="s">
        <v>170</v>
      </c>
      <c r="AU208" s="16" t="s">
        <v>23</v>
      </c>
      <c r="AY208" s="16" t="s">
        <v>169</v>
      </c>
      <c r="BE208" s="104">
        <f t="shared" si="39"/>
        <v>0</v>
      </c>
      <c r="BF208" s="104">
        <f t="shared" si="40"/>
        <v>0</v>
      </c>
      <c r="BG208" s="104">
        <f t="shared" si="41"/>
        <v>0</v>
      </c>
      <c r="BH208" s="104">
        <f t="shared" si="42"/>
        <v>0</v>
      </c>
      <c r="BI208" s="104">
        <f t="shared" si="43"/>
        <v>0</v>
      </c>
      <c r="BJ208" s="16" t="s">
        <v>23</v>
      </c>
      <c r="BK208" s="104">
        <f t="shared" si="44"/>
        <v>0</v>
      </c>
      <c r="BL208" s="16" t="s">
        <v>174</v>
      </c>
      <c r="BM208" s="16" t="s">
        <v>558</v>
      </c>
    </row>
    <row r="209" spans="2:47" s="1" customFormat="1" ht="22.5" customHeight="1">
      <c r="B209" s="33"/>
      <c r="C209" s="34"/>
      <c r="D209" s="34"/>
      <c r="E209" s="34"/>
      <c r="F209" s="264" t="s">
        <v>559</v>
      </c>
      <c r="G209" s="220"/>
      <c r="H209" s="220"/>
      <c r="I209" s="220"/>
      <c r="J209" s="34"/>
      <c r="K209" s="34"/>
      <c r="L209" s="34"/>
      <c r="M209" s="34"/>
      <c r="N209" s="34"/>
      <c r="O209" s="34"/>
      <c r="P209" s="34"/>
      <c r="Q209" s="34"/>
      <c r="R209" s="35"/>
      <c r="T209" s="72"/>
      <c r="U209" s="34"/>
      <c r="V209" s="34"/>
      <c r="W209" s="34"/>
      <c r="X209" s="34"/>
      <c r="Y209" s="34"/>
      <c r="Z209" s="34"/>
      <c r="AA209" s="73"/>
      <c r="AT209" s="16" t="s">
        <v>177</v>
      </c>
      <c r="AU209" s="16" t="s">
        <v>23</v>
      </c>
    </row>
    <row r="210" spans="2:65" s="1" customFormat="1" ht="22.5" customHeight="1">
      <c r="B210" s="129"/>
      <c r="C210" s="174" t="s">
        <v>356</v>
      </c>
      <c r="D210" s="174" t="s">
        <v>266</v>
      </c>
      <c r="E210" s="175" t="s">
        <v>560</v>
      </c>
      <c r="F210" s="268" t="s">
        <v>561</v>
      </c>
      <c r="G210" s="269"/>
      <c r="H210" s="269"/>
      <c r="I210" s="269"/>
      <c r="J210" s="176" t="s">
        <v>562</v>
      </c>
      <c r="K210" s="177">
        <v>123.948</v>
      </c>
      <c r="L210" s="270">
        <v>0</v>
      </c>
      <c r="M210" s="269"/>
      <c r="N210" s="271">
        <f>ROUND(L210*K210,2)</f>
        <v>0</v>
      </c>
      <c r="O210" s="261"/>
      <c r="P210" s="261"/>
      <c r="Q210" s="261"/>
      <c r="R210" s="131"/>
      <c r="T210" s="163" t="s">
        <v>21</v>
      </c>
      <c r="U210" s="42" t="s">
        <v>47</v>
      </c>
      <c r="V210" s="34"/>
      <c r="W210" s="164">
        <f>V210*K210</f>
        <v>0</v>
      </c>
      <c r="X210" s="164">
        <v>0</v>
      </c>
      <c r="Y210" s="164">
        <f>X210*K210</f>
        <v>0</v>
      </c>
      <c r="Z210" s="164">
        <v>0</v>
      </c>
      <c r="AA210" s="165">
        <f>Z210*K210</f>
        <v>0</v>
      </c>
      <c r="AR210" s="16" t="s">
        <v>206</v>
      </c>
      <c r="AT210" s="16" t="s">
        <v>266</v>
      </c>
      <c r="AU210" s="16" t="s">
        <v>23</v>
      </c>
      <c r="AY210" s="16" t="s">
        <v>169</v>
      </c>
      <c r="BE210" s="104">
        <f>IF(U210="základní",N210,0)</f>
        <v>0</v>
      </c>
      <c r="BF210" s="104">
        <f>IF(U210="snížená",N210,0)</f>
        <v>0</v>
      </c>
      <c r="BG210" s="104">
        <f>IF(U210="zákl. přenesená",N210,0)</f>
        <v>0</v>
      </c>
      <c r="BH210" s="104">
        <f>IF(U210="sníž. přenesená",N210,0)</f>
        <v>0</v>
      </c>
      <c r="BI210" s="104">
        <f>IF(U210="nulová",N210,0)</f>
        <v>0</v>
      </c>
      <c r="BJ210" s="16" t="s">
        <v>23</v>
      </c>
      <c r="BK210" s="104">
        <f>ROUND(L210*K210,2)</f>
        <v>0</v>
      </c>
      <c r="BL210" s="16" t="s">
        <v>174</v>
      </c>
      <c r="BM210" s="16" t="s">
        <v>563</v>
      </c>
    </row>
    <row r="211" spans="2:51" s="11" customFormat="1" ht="31.5" customHeight="1">
      <c r="B211" s="183"/>
      <c r="C211" s="184"/>
      <c r="D211" s="184"/>
      <c r="E211" s="185" t="s">
        <v>21</v>
      </c>
      <c r="F211" s="286" t="s">
        <v>564</v>
      </c>
      <c r="G211" s="287"/>
      <c r="H211" s="287"/>
      <c r="I211" s="287"/>
      <c r="J211" s="184"/>
      <c r="K211" s="186" t="s">
        <v>21</v>
      </c>
      <c r="L211" s="184"/>
      <c r="M211" s="184"/>
      <c r="N211" s="184"/>
      <c r="O211" s="184"/>
      <c r="P211" s="184"/>
      <c r="Q211" s="184"/>
      <c r="R211" s="187"/>
      <c r="T211" s="188"/>
      <c r="U211" s="184"/>
      <c r="V211" s="184"/>
      <c r="W211" s="184"/>
      <c r="X211" s="184"/>
      <c r="Y211" s="184"/>
      <c r="Z211" s="184"/>
      <c r="AA211" s="189"/>
      <c r="AT211" s="190" t="s">
        <v>182</v>
      </c>
      <c r="AU211" s="190" t="s">
        <v>23</v>
      </c>
      <c r="AV211" s="11" t="s">
        <v>23</v>
      </c>
      <c r="AW211" s="11" t="s">
        <v>38</v>
      </c>
      <c r="AX211" s="11" t="s">
        <v>82</v>
      </c>
      <c r="AY211" s="190" t="s">
        <v>169</v>
      </c>
    </row>
    <row r="212" spans="2:51" s="11" customFormat="1" ht="22.5" customHeight="1">
      <c r="B212" s="183"/>
      <c r="C212" s="184"/>
      <c r="D212" s="184"/>
      <c r="E212" s="185" t="s">
        <v>21</v>
      </c>
      <c r="F212" s="288" t="s">
        <v>445</v>
      </c>
      <c r="G212" s="287"/>
      <c r="H212" s="287"/>
      <c r="I212" s="287"/>
      <c r="J212" s="184"/>
      <c r="K212" s="186" t="s">
        <v>21</v>
      </c>
      <c r="L212" s="184"/>
      <c r="M212" s="184"/>
      <c r="N212" s="184"/>
      <c r="O212" s="184"/>
      <c r="P212" s="184"/>
      <c r="Q212" s="184"/>
      <c r="R212" s="187"/>
      <c r="T212" s="188"/>
      <c r="U212" s="184"/>
      <c r="V212" s="184"/>
      <c r="W212" s="184"/>
      <c r="X212" s="184"/>
      <c r="Y212" s="184"/>
      <c r="Z212" s="184"/>
      <c r="AA212" s="189"/>
      <c r="AT212" s="190" t="s">
        <v>182</v>
      </c>
      <c r="AU212" s="190" t="s">
        <v>23</v>
      </c>
      <c r="AV212" s="11" t="s">
        <v>23</v>
      </c>
      <c r="AW212" s="11" t="s">
        <v>38</v>
      </c>
      <c r="AX212" s="11" t="s">
        <v>82</v>
      </c>
      <c r="AY212" s="190" t="s">
        <v>169</v>
      </c>
    </row>
    <row r="213" spans="2:51" s="11" customFormat="1" ht="22.5" customHeight="1">
      <c r="B213" s="183"/>
      <c r="C213" s="184"/>
      <c r="D213" s="184"/>
      <c r="E213" s="185" t="s">
        <v>21</v>
      </c>
      <c r="F213" s="288" t="s">
        <v>457</v>
      </c>
      <c r="G213" s="287"/>
      <c r="H213" s="287"/>
      <c r="I213" s="287"/>
      <c r="J213" s="184"/>
      <c r="K213" s="186" t="s">
        <v>21</v>
      </c>
      <c r="L213" s="184"/>
      <c r="M213" s="184"/>
      <c r="N213" s="184"/>
      <c r="O213" s="184"/>
      <c r="P213" s="184"/>
      <c r="Q213" s="184"/>
      <c r="R213" s="187"/>
      <c r="T213" s="188"/>
      <c r="U213" s="184"/>
      <c r="V213" s="184"/>
      <c r="W213" s="184"/>
      <c r="X213" s="184"/>
      <c r="Y213" s="184"/>
      <c r="Z213" s="184"/>
      <c r="AA213" s="189"/>
      <c r="AT213" s="190" t="s">
        <v>182</v>
      </c>
      <c r="AU213" s="190" t="s">
        <v>23</v>
      </c>
      <c r="AV213" s="11" t="s">
        <v>23</v>
      </c>
      <c r="AW213" s="11" t="s">
        <v>38</v>
      </c>
      <c r="AX213" s="11" t="s">
        <v>82</v>
      </c>
      <c r="AY213" s="190" t="s">
        <v>169</v>
      </c>
    </row>
    <row r="214" spans="2:51" s="11" customFormat="1" ht="22.5" customHeight="1">
      <c r="B214" s="183"/>
      <c r="C214" s="184"/>
      <c r="D214" s="184"/>
      <c r="E214" s="185" t="s">
        <v>21</v>
      </c>
      <c r="F214" s="288" t="s">
        <v>458</v>
      </c>
      <c r="G214" s="287"/>
      <c r="H214" s="287"/>
      <c r="I214" s="287"/>
      <c r="J214" s="184"/>
      <c r="K214" s="186" t="s">
        <v>21</v>
      </c>
      <c r="L214" s="184"/>
      <c r="M214" s="184"/>
      <c r="N214" s="184"/>
      <c r="O214" s="184"/>
      <c r="P214" s="184"/>
      <c r="Q214" s="184"/>
      <c r="R214" s="187"/>
      <c r="T214" s="188"/>
      <c r="U214" s="184"/>
      <c r="V214" s="184"/>
      <c r="W214" s="184"/>
      <c r="X214" s="184"/>
      <c r="Y214" s="184"/>
      <c r="Z214" s="184"/>
      <c r="AA214" s="189"/>
      <c r="AT214" s="190" t="s">
        <v>182</v>
      </c>
      <c r="AU214" s="190" t="s">
        <v>23</v>
      </c>
      <c r="AV214" s="11" t="s">
        <v>23</v>
      </c>
      <c r="AW214" s="11" t="s">
        <v>38</v>
      </c>
      <c r="AX214" s="11" t="s">
        <v>82</v>
      </c>
      <c r="AY214" s="190" t="s">
        <v>169</v>
      </c>
    </row>
    <row r="215" spans="2:51" s="11" customFormat="1" ht="22.5" customHeight="1">
      <c r="B215" s="183"/>
      <c r="C215" s="184"/>
      <c r="D215" s="184"/>
      <c r="E215" s="185" t="s">
        <v>21</v>
      </c>
      <c r="F215" s="288" t="s">
        <v>459</v>
      </c>
      <c r="G215" s="287"/>
      <c r="H215" s="287"/>
      <c r="I215" s="287"/>
      <c r="J215" s="184"/>
      <c r="K215" s="186" t="s">
        <v>21</v>
      </c>
      <c r="L215" s="184"/>
      <c r="M215" s="184"/>
      <c r="N215" s="184"/>
      <c r="O215" s="184"/>
      <c r="P215" s="184"/>
      <c r="Q215" s="184"/>
      <c r="R215" s="187"/>
      <c r="T215" s="188"/>
      <c r="U215" s="184"/>
      <c r="V215" s="184"/>
      <c r="W215" s="184"/>
      <c r="X215" s="184"/>
      <c r="Y215" s="184"/>
      <c r="Z215" s="184"/>
      <c r="AA215" s="189"/>
      <c r="AT215" s="190" t="s">
        <v>182</v>
      </c>
      <c r="AU215" s="190" t="s">
        <v>23</v>
      </c>
      <c r="AV215" s="11" t="s">
        <v>23</v>
      </c>
      <c r="AW215" s="11" t="s">
        <v>38</v>
      </c>
      <c r="AX215" s="11" t="s">
        <v>82</v>
      </c>
      <c r="AY215" s="190" t="s">
        <v>169</v>
      </c>
    </row>
    <row r="216" spans="2:51" s="11" customFormat="1" ht="22.5" customHeight="1">
      <c r="B216" s="183"/>
      <c r="C216" s="184"/>
      <c r="D216" s="184"/>
      <c r="E216" s="185" t="s">
        <v>21</v>
      </c>
      <c r="F216" s="288" t="s">
        <v>498</v>
      </c>
      <c r="G216" s="287"/>
      <c r="H216" s="287"/>
      <c r="I216" s="287"/>
      <c r="J216" s="184"/>
      <c r="K216" s="186" t="s">
        <v>21</v>
      </c>
      <c r="L216" s="184"/>
      <c r="M216" s="184"/>
      <c r="N216" s="184"/>
      <c r="O216" s="184"/>
      <c r="P216" s="184"/>
      <c r="Q216" s="184"/>
      <c r="R216" s="187"/>
      <c r="T216" s="188"/>
      <c r="U216" s="184"/>
      <c r="V216" s="184"/>
      <c r="W216" s="184"/>
      <c r="X216" s="184"/>
      <c r="Y216" s="184"/>
      <c r="Z216" s="184"/>
      <c r="AA216" s="189"/>
      <c r="AT216" s="190" t="s">
        <v>182</v>
      </c>
      <c r="AU216" s="190" t="s">
        <v>23</v>
      </c>
      <c r="AV216" s="11" t="s">
        <v>23</v>
      </c>
      <c r="AW216" s="11" t="s">
        <v>38</v>
      </c>
      <c r="AX216" s="11" t="s">
        <v>82</v>
      </c>
      <c r="AY216" s="190" t="s">
        <v>169</v>
      </c>
    </row>
    <row r="217" spans="2:51" s="11" customFormat="1" ht="22.5" customHeight="1">
      <c r="B217" s="183"/>
      <c r="C217" s="184"/>
      <c r="D217" s="184"/>
      <c r="E217" s="185" t="s">
        <v>21</v>
      </c>
      <c r="F217" s="288" t="s">
        <v>499</v>
      </c>
      <c r="G217" s="287"/>
      <c r="H217" s="287"/>
      <c r="I217" s="287"/>
      <c r="J217" s="184"/>
      <c r="K217" s="186" t="s">
        <v>21</v>
      </c>
      <c r="L217" s="184"/>
      <c r="M217" s="184"/>
      <c r="N217" s="184"/>
      <c r="O217" s="184"/>
      <c r="P217" s="184"/>
      <c r="Q217" s="184"/>
      <c r="R217" s="187"/>
      <c r="T217" s="188"/>
      <c r="U217" s="184"/>
      <c r="V217" s="184"/>
      <c r="W217" s="184"/>
      <c r="X217" s="184"/>
      <c r="Y217" s="184"/>
      <c r="Z217" s="184"/>
      <c r="AA217" s="189"/>
      <c r="AT217" s="190" t="s">
        <v>182</v>
      </c>
      <c r="AU217" s="190" t="s">
        <v>23</v>
      </c>
      <c r="AV217" s="11" t="s">
        <v>23</v>
      </c>
      <c r="AW217" s="11" t="s">
        <v>38</v>
      </c>
      <c r="AX217" s="11" t="s">
        <v>82</v>
      </c>
      <c r="AY217" s="190" t="s">
        <v>169</v>
      </c>
    </row>
    <row r="218" spans="2:51" s="11" customFormat="1" ht="22.5" customHeight="1">
      <c r="B218" s="183"/>
      <c r="C218" s="184"/>
      <c r="D218" s="184"/>
      <c r="E218" s="185" t="s">
        <v>21</v>
      </c>
      <c r="F218" s="288" t="s">
        <v>500</v>
      </c>
      <c r="G218" s="287"/>
      <c r="H218" s="287"/>
      <c r="I218" s="287"/>
      <c r="J218" s="184"/>
      <c r="K218" s="186" t="s">
        <v>21</v>
      </c>
      <c r="L218" s="184"/>
      <c r="M218" s="184"/>
      <c r="N218" s="184"/>
      <c r="O218" s="184"/>
      <c r="P218" s="184"/>
      <c r="Q218" s="184"/>
      <c r="R218" s="187"/>
      <c r="T218" s="188"/>
      <c r="U218" s="184"/>
      <c r="V218" s="184"/>
      <c r="W218" s="184"/>
      <c r="X218" s="184"/>
      <c r="Y218" s="184"/>
      <c r="Z218" s="184"/>
      <c r="AA218" s="189"/>
      <c r="AT218" s="190" t="s">
        <v>182</v>
      </c>
      <c r="AU218" s="190" t="s">
        <v>23</v>
      </c>
      <c r="AV218" s="11" t="s">
        <v>23</v>
      </c>
      <c r="AW218" s="11" t="s">
        <v>38</v>
      </c>
      <c r="AX218" s="11" t="s">
        <v>82</v>
      </c>
      <c r="AY218" s="190" t="s">
        <v>169</v>
      </c>
    </row>
    <row r="219" spans="2:51" s="11" customFormat="1" ht="22.5" customHeight="1">
      <c r="B219" s="183"/>
      <c r="C219" s="184"/>
      <c r="D219" s="184"/>
      <c r="E219" s="185" t="s">
        <v>21</v>
      </c>
      <c r="F219" s="288" t="s">
        <v>501</v>
      </c>
      <c r="G219" s="287"/>
      <c r="H219" s="287"/>
      <c r="I219" s="287"/>
      <c r="J219" s="184"/>
      <c r="K219" s="186" t="s">
        <v>21</v>
      </c>
      <c r="L219" s="184"/>
      <c r="M219" s="184"/>
      <c r="N219" s="184"/>
      <c r="O219" s="184"/>
      <c r="P219" s="184"/>
      <c r="Q219" s="184"/>
      <c r="R219" s="187"/>
      <c r="T219" s="188"/>
      <c r="U219" s="184"/>
      <c r="V219" s="184"/>
      <c r="W219" s="184"/>
      <c r="X219" s="184"/>
      <c r="Y219" s="184"/>
      <c r="Z219" s="184"/>
      <c r="AA219" s="189"/>
      <c r="AT219" s="190" t="s">
        <v>182</v>
      </c>
      <c r="AU219" s="190" t="s">
        <v>23</v>
      </c>
      <c r="AV219" s="11" t="s">
        <v>23</v>
      </c>
      <c r="AW219" s="11" t="s">
        <v>38</v>
      </c>
      <c r="AX219" s="11" t="s">
        <v>82</v>
      </c>
      <c r="AY219" s="190" t="s">
        <v>169</v>
      </c>
    </row>
    <row r="220" spans="2:51" s="11" customFormat="1" ht="22.5" customHeight="1">
      <c r="B220" s="183"/>
      <c r="C220" s="184"/>
      <c r="D220" s="184"/>
      <c r="E220" s="185" t="s">
        <v>21</v>
      </c>
      <c r="F220" s="288" t="s">
        <v>502</v>
      </c>
      <c r="G220" s="287"/>
      <c r="H220" s="287"/>
      <c r="I220" s="287"/>
      <c r="J220" s="184"/>
      <c r="K220" s="186" t="s">
        <v>21</v>
      </c>
      <c r="L220" s="184"/>
      <c r="M220" s="184"/>
      <c r="N220" s="184"/>
      <c r="O220" s="184"/>
      <c r="P220" s="184"/>
      <c r="Q220" s="184"/>
      <c r="R220" s="187"/>
      <c r="T220" s="188"/>
      <c r="U220" s="184"/>
      <c r="V220" s="184"/>
      <c r="W220" s="184"/>
      <c r="X220" s="184"/>
      <c r="Y220" s="184"/>
      <c r="Z220" s="184"/>
      <c r="AA220" s="189"/>
      <c r="AT220" s="190" t="s">
        <v>182</v>
      </c>
      <c r="AU220" s="190" t="s">
        <v>23</v>
      </c>
      <c r="AV220" s="11" t="s">
        <v>23</v>
      </c>
      <c r="AW220" s="11" t="s">
        <v>38</v>
      </c>
      <c r="AX220" s="11" t="s">
        <v>82</v>
      </c>
      <c r="AY220" s="190" t="s">
        <v>169</v>
      </c>
    </row>
    <row r="221" spans="2:51" s="11" customFormat="1" ht="22.5" customHeight="1">
      <c r="B221" s="183"/>
      <c r="C221" s="184"/>
      <c r="D221" s="184"/>
      <c r="E221" s="185" t="s">
        <v>21</v>
      </c>
      <c r="F221" s="288" t="s">
        <v>503</v>
      </c>
      <c r="G221" s="287"/>
      <c r="H221" s="287"/>
      <c r="I221" s="287"/>
      <c r="J221" s="184"/>
      <c r="K221" s="186" t="s">
        <v>21</v>
      </c>
      <c r="L221" s="184"/>
      <c r="M221" s="184"/>
      <c r="N221" s="184"/>
      <c r="O221" s="184"/>
      <c r="P221" s="184"/>
      <c r="Q221" s="184"/>
      <c r="R221" s="187"/>
      <c r="T221" s="188"/>
      <c r="U221" s="184"/>
      <c r="V221" s="184"/>
      <c r="W221" s="184"/>
      <c r="X221" s="184"/>
      <c r="Y221" s="184"/>
      <c r="Z221" s="184"/>
      <c r="AA221" s="189"/>
      <c r="AT221" s="190" t="s">
        <v>182</v>
      </c>
      <c r="AU221" s="190" t="s">
        <v>23</v>
      </c>
      <c r="AV221" s="11" t="s">
        <v>23</v>
      </c>
      <c r="AW221" s="11" t="s">
        <v>38</v>
      </c>
      <c r="AX221" s="11" t="s">
        <v>82</v>
      </c>
      <c r="AY221" s="190" t="s">
        <v>169</v>
      </c>
    </row>
    <row r="222" spans="2:51" s="11" customFormat="1" ht="22.5" customHeight="1">
      <c r="B222" s="183"/>
      <c r="C222" s="184"/>
      <c r="D222" s="184"/>
      <c r="E222" s="185" t="s">
        <v>21</v>
      </c>
      <c r="F222" s="288" t="s">
        <v>447</v>
      </c>
      <c r="G222" s="287"/>
      <c r="H222" s="287"/>
      <c r="I222" s="287"/>
      <c r="J222" s="184"/>
      <c r="K222" s="186" t="s">
        <v>21</v>
      </c>
      <c r="L222" s="184"/>
      <c r="M222" s="184"/>
      <c r="N222" s="184"/>
      <c r="O222" s="184"/>
      <c r="P222" s="184"/>
      <c r="Q222" s="184"/>
      <c r="R222" s="187"/>
      <c r="T222" s="188"/>
      <c r="U222" s="184"/>
      <c r="V222" s="184"/>
      <c r="W222" s="184"/>
      <c r="X222" s="184"/>
      <c r="Y222" s="184"/>
      <c r="Z222" s="184"/>
      <c r="AA222" s="189"/>
      <c r="AT222" s="190" t="s">
        <v>182</v>
      </c>
      <c r="AU222" s="190" t="s">
        <v>23</v>
      </c>
      <c r="AV222" s="11" t="s">
        <v>23</v>
      </c>
      <c r="AW222" s="11" t="s">
        <v>38</v>
      </c>
      <c r="AX222" s="11" t="s">
        <v>82</v>
      </c>
      <c r="AY222" s="190" t="s">
        <v>169</v>
      </c>
    </row>
    <row r="223" spans="2:51" s="10" customFormat="1" ht="22.5" customHeight="1">
      <c r="B223" s="166"/>
      <c r="C223" s="167"/>
      <c r="D223" s="167"/>
      <c r="E223" s="168" t="s">
        <v>21</v>
      </c>
      <c r="F223" s="265" t="s">
        <v>565</v>
      </c>
      <c r="G223" s="266"/>
      <c r="H223" s="266"/>
      <c r="I223" s="266"/>
      <c r="J223" s="167"/>
      <c r="K223" s="169">
        <v>123.948</v>
      </c>
      <c r="L223" s="167"/>
      <c r="M223" s="167"/>
      <c r="N223" s="167"/>
      <c r="O223" s="167"/>
      <c r="P223" s="167"/>
      <c r="Q223" s="167"/>
      <c r="R223" s="170"/>
      <c r="T223" s="171"/>
      <c r="U223" s="167"/>
      <c r="V223" s="167"/>
      <c r="W223" s="167"/>
      <c r="X223" s="167"/>
      <c r="Y223" s="167"/>
      <c r="Z223" s="167"/>
      <c r="AA223" s="172"/>
      <c r="AT223" s="173" t="s">
        <v>182</v>
      </c>
      <c r="AU223" s="173" t="s">
        <v>23</v>
      </c>
      <c r="AV223" s="10" t="s">
        <v>116</v>
      </c>
      <c r="AW223" s="10" t="s">
        <v>38</v>
      </c>
      <c r="AX223" s="10" t="s">
        <v>82</v>
      </c>
      <c r="AY223" s="173" t="s">
        <v>169</v>
      </c>
    </row>
    <row r="224" spans="2:51" s="12" customFormat="1" ht="22.5" customHeight="1">
      <c r="B224" s="191"/>
      <c r="C224" s="192"/>
      <c r="D224" s="192"/>
      <c r="E224" s="193" t="s">
        <v>21</v>
      </c>
      <c r="F224" s="289" t="s">
        <v>449</v>
      </c>
      <c r="G224" s="290"/>
      <c r="H224" s="290"/>
      <c r="I224" s="290"/>
      <c r="J224" s="192"/>
      <c r="K224" s="194">
        <v>123.948</v>
      </c>
      <c r="L224" s="192"/>
      <c r="M224" s="192"/>
      <c r="N224" s="192"/>
      <c r="O224" s="192"/>
      <c r="P224" s="192"/>
      <c r="Q224" s="192"/>
      <c r="R224" s="195"/>
      <c r="T224" s="196"/>
      <c r="U224" s="192"/>
      <c r="V224" s="192"/>
      <c r="W224" s="192"/>
      <c r="X224" s="192"/>
      <c r="Y224" s="192"/>
      <c r="Z224" s="192"/>
      <c r="AA224" s="197"/>
      <c r="AT224" s="198" t="s">
        <v>182</v>
      </c>
      <c r="AU224" s="198" t="s">
        <v>23</v>
      </c>
      <c r="AV224" s="12" t="s">
        <v>174</v>
      </c>
      <c r="AW224" s="12" t="s">
        <v>38</v>
      </c>
      <c r="AX224" s="12" t="s">
        <v>23</v>
      </c>
      <c r="AY224" s="198" t="s">
        <v>169</v>
      </c>
    </row>
    <row r="225" spans="2:65" s="1" customFormat="1" ht="22.5" customHeight="1">
      <c r="B225" s="129"/>
      <c r="C225" s="174" t="s">
        <v>360</v>
      </c>
      <c r="D225" s="174" t="s">
        <v>266</v>
      </c>
      <c r="E225" s="175" t="s">
        <v>566</v>
      </c>
      <c r="F225" s="268" t="s">
        <v>567</v>
      </c>
      <c r="G225" s="269"/>
      <c r="H225" s="269"/>
      <c r="I225" s="269"/>
      <c r="J225" s="176" t="s">
        <v>562</v>
      </c>
      <c r="K225" s="177">
        <v>11.781</v>
      </c>
      <c r="L225" s="270">
        <v>0</v>
      </c>
      <c r="M225" s="269"/>
      <c r="N225" s="271">
        <f>ROUND(L225*K225,2)</f>
        <v>0</v>
      </c>
      <c r="O225" s="261"/>
      <c r="P225" s="261"/>
      <c r="Q225" s="261"/>
      <c r="R225" s="131"/>
      <c r="T225" s="163" t="s">
        <v>21</v>
      </c>
      <c r="U225" s="42" t="s">
        <v>47</v>
      </c>
      <c r="V225" s="34"/>
      <c r="W225" s="164">
        <f>V225*K225</f>
        <v>0</v>
      </c>
      <c r="X225" s="164">
        <v>0</v>
      </c>
      <c r="Y225" s="164">
        <f>X225*K225</f>
        <v>0</v>
      </c>
      <c r="Z225" s="164">
        <v>0</v>
      </c>
      <c r="AA225" s="165">
        <f>Z225*K225</f>
        <v>0</v>
      </c>
      <c r="AR225" s="16" t="s">
        <v>206</v>
      </c>
      <c r="AT225" s="16" t="s">
        <v>266</v>
      </c>
      <c r="AU225" s="16" t="s">
        <v>23</v>
      </c>
      <c r="AY225" s="16" t="s">
        <v>169</v>
      </c>
      <c r="BE225" s="104">
        <f>IF(U225="základní",N225,0)</f>
        <v>0</v>
      </c>
      <c r="BF225" s="104">
        <f>IF(U225="snížená",N225,0)</f>
        <v>0</v>
      </c>
      <c r="BG225" s="104">
        <f>IF(U225="zákl. přenesená",N225,0)</f>
        <v>0</v>
      </c>
      <c r="BH225" s="104">
        <f>IF(U225="sníž. přenesená",N225,0)</f>
        <v>0</v>
      </c>
      <c r="BI225" s="104">
        <f>IF(U225="nulová",N225,0)</f>
        <v>0</v>
      </c>
      <c r="BJ225" s="16" t="s">
        <v>23</v>
      </c>
      <c r="BK225" s="104">
        <f>ROUND(L225*K225,2)</f>
        <v>0</v>
      </c>
      <c r="BL225" s="16" t="s">
        <v>174</v>
      </c>
      <c r="BM225" s="16" t="s">
        <v>568</v>
      </c>
    </row>
    <row r="226" spans="2:51" s="11" customFormat="1" ht="22.5" customHeight="1">
      <c r="B226" s="183"/>
      <c r="C226" s="184"/>
      <c r="D226" s="184"/>
      <c r="E226" s="185" t="s">
        <v>21</v>
      </c>
      <c r="F226" s="286" t="s">
        <v>569</v>
      </c>
      <c r="G226" s="287"/>
      <c r="H226" s="287"/>
      <c r="I226" s="287"/>
      <c r="J226" s="184"/>
      <c r="K226" s="186" t="s">
        <v>21</v>
      </c>
      <c r="L226" s="184"/>
      <c r="M226" s="184"/>
      <c r="N226" s="184"/>
      <c r="O226" s="184"/>
      <c r="P226" s="184"/>
      <c r="Q226" s="184"/>
      <c r="R226" s="187"/>
      <c r="T226" s="188"/>
      <c r="U226" s="184"/>
      <c r="V226" s="184"/>
      <c r="W226" s="184"/>
      <c r="X226" s="184"/>
      <c r="Y226" s="184"/>
      <c r="Z226" s="184"/>
      <c r="AA226" s="189"/>
      <c r="AT226" s="190" t="s">
        <v>182</v>
      </c>
      <c r="AU226" s="190" t="s">
        <v>23</v>
      </c>
      <c r="AV226" s="11" t="s">
        <v>23</v>
      </c>
      <c r="AW226" s="11" t="s">
        <v>38</v>
      </c>
      <c r="AX226" s="11" t="s">
        <v>82</v>
      </c>
      <c r="AY226" s="190" t="s">
        <v>169</v>
      </c>
    </row>
    <row r="227" spans="2:51" s="11" customFormat="1" ht="22.5" customHeight="1">
      <c r="B227" s="183"/>
      <c r="C227" s="184"/>
      <c r="D227" s="184"/>
      <c r="E227" s="185" t="s">
        <v>21</v>
      </c>
      <c r="F227" s="288" t="s">
        <v>445</v>
      </c>
      <c r="G227" s="287"/>
      <c r="H227" s="287"/>
      <c r="I227" s="287"/>
      <c r="J227" s="184"/>
      <c r="K227" s="186" t="s">
        <v>21</v>
      </c>
      <c r="L227" s="184"/>
      <c r="M227" s="184"/>
      <c r="N227" s="184"/>
      <c r="O227" s="184"/>
      <c r="P227" s="184"/>
      <c r="Q227" s="184"/>
      <c r="R227" s="187"/>
      <c r="T227" s="188"/>
      <c r="U227" s="184"/>
      <c r="V227" s="184"/>
      <c r="W227" s="184"/>
      <c r="X227" s="184"/>
      <c r="Y227" s="184"/>
      <c r="Z227" s="184"/>
      <c r="AA227" s="189"/>
      <c r="AT227" s="190" t="s">
        <v>182</v>
      </c>
      <c r="AU227" s="190" t="s">
        <v>23</v>
      </c>
      <c r="AV227" s="11" t="s">
        <v>23</v>
      </c>
      <c r="AW227" s="11" t="s">
        <v>38</v>
      </c>
      <c r="AX227" s="11" t="s">
        <v>82</v>
      </c>
      <c r="AY227" s="190" t="s">
        <v>169</v>
      </c>
    </row>
    <row r="228" spans="2:51" s="11" customFormat="1" ht="22.5" customHeight="1">
      <c r="B228" s="183"/>
      <c r="C228" s="184"/>
      <c r="D228" s="184"/>
      <c r="E228" s="185" t="s">
        <v>21</v>
      </c>
      <c r="F228" s="288" t="s">
        <v>455</v>
      </c>
      <c r="G228" s="287"/>
      <c r="H228" s="287"/>
      <c r="I228" s="287"/>
      <c r="J228" s="184"/>
      <c r="K228" s="186" t="s">
        <v>21</v>
      </c>
      <c r="L228" s="184"/>
      <c r="M228" s="184"/>
      <c r="N228" s="184"/>
      <c r="O228" s="184"/>
      <c r="P228" s="184"/>
      <c r="Q228" s="184"/>
      <c r="R228" s="187"/>
      <c r="T228" s="188"/>
      <c r="U228" s="184"/>
      <c r="V228" s="184"/>
      <c r="W228" s="184"/>
      <c r="X228" s="184"/>
      <c r="Y228" s="184"/>
      <c r="Z228" s="184"/>
      <c r="AA228" s="189"/>
      <c r="AT228" s="190" t="s">
        <v>182</v>
      </c>
      <c r="AU228" s="190" t="s">
        <v>23</v>
      </c>
      <c r="AV228" s="11" t="s">
        <v>23</v>
      </c>
      <c r="AW228" s="11" t="s">
        <v>38</v>
      </c>
      <c r="AX228" s="11" t="s">
        <v>82</v>
      </c>
      <c r="AY228" s="190" t="s">
        <v>169</v>
      </c>
    </row>
    <row r="229" spans="2:51" s="11" customFormat="1" ht="22.5" customHeight="1">
      <c r="B229" s="183"/>
      <c r="C229" s="184"/>
      <c r="D229" s="184"/>
      <c r="E229" s="185" t="s">
        <v>21</v>
      </c>
      <c r="F229" s="288" t="s">
        <v>456</v>
      </c>
      <c r="G229" s="287"/>
      <c r="H229" s="287"/>
      <c r="I229" s="287"/>
      <c r="J229" s="184"/>
      <c r="K229" s="186" t="s">
        <v>21</v>
      </c>
      <c r="L229" s="184"/>
      <c r="M229" s="184"/>
      <c r="N229" s="184"/>
      <c r="O229" s="184"/>
      <c r="P229" s="184"/>
      <c r="Q229" s="184"/>
      <c r="R229" s="187"/>
      <c r="T229" s="188"/>
      <c r="U229" s="184"/>
      <c r="V229" s="184"/>
      <c r="W229" s="184"/>
      <c r="X229" s="184"/>
      <c r="Y229" s="184"/>
      <c r="Z229" s="184"/>
      <c r="AA229" s="189"/>
      <c r="AT229" s="190" t="s">
        <v>182</v>
      </c>
      <c r="AU229" s="190" t="s">
        <v>23</v>
      </c>
      <c r="AV229" s="11" t="s">
        <v>23</v>
      </c>
      <c r="AW229" s="11" t="s">
        <v>38</v>
      </c>
      <c r="AX229" s="11" t="s">
        <v>82</v>
      </c>
      <c r="AY229" s="190" t="s">
        <v>169</v>
      </c>
    </row>
    <row r="230" spans="2:51" s="11" customFormat="1" ht="22.5" customHeight="1">
      <c r="B230" s="183"/>
      <c r="C230" s="184"/>
      <c r="D230" s="184"/>
      <c r="E230" s="185" t="s">
        <v>21</v>
      </c>
      <c r="F230" s="288" t="s">
        <v>447</v>
      </c>
      <c r="G230" s="287"/>
      <c r="H230" s="287"/>
      <c r="I230" s="287"/>
      <c r="J230" s="184"/>
      <c r="K230" s="186" t="s">
        <v>21</v>
      </c>
      <c r="L230" s="184"/>
      <c r="M230" s="184"/>
      <c r="N230" s="184"/>
      <c r="O230" s="184"/>
      <c r="P230" s="184"/>
      <c r="Q230" s="184"/>
      <c r="R230" s="187"/>
      <c r="T230" s="188"/>
      <c r="U230" s="184"/>
      <c r="V230" s="184"/>
      <c r="W230" s="184"/>
      <c r="X230" s="184"/>
      <c r="Y230" s="184"/>
      <c r="Z230" s="184"/>
      <c r="AA230" s="189"/>
      <c r="AT230" s="190" t="s">
        <v>182</v>
      </c>
      <c r="AU230" s="190" t="s">
        <v>23</v>
      </c>
      <c r="AV230" s="11" t="s">
        <v>23</v>
      </c>
      <c r="AW230" s="11" t="s">
        <v>38</v>
      </c>
      <c r="AX230" s="11" t="s">
        <v>82</v>
      </c>
      <c r="AY230" s="190" t="s">
        <v>169</v>
      </c>
    </row>
    <row r="231" spans="2:51" s="10" customFormat="1" ht="22.5" customHeight="1">
      <c r="B231" s="166"/>
      <c r="C231" s="167"/>
      <c r="D231" s="167"/>
      <c r="E231" s="168" t="s">
        <v>21</v>
      </c>
      <c r="F231" s="265" t="s">
        <v>570</v>
      </c>
      <c r="G231" s="266"/>
      <c r="H231" s="266"/>
      <c r="I231" s="266"/>
      <c r="J231" s="167"/>
      <c r="K231" s="169">
        <v>11.781</v>
      </c>
      <c r="L231" s="167"/>
      <c r="M231" s="167"/>
      <c r="N231" s="167"/>
      <c r="O231" s="167"/>
      <c r="P231" s="167"/>
      <c r="Q231" s="167"/>
      <c r="R231" s="170"/>
      <c r="T231" s="171"/>
      <c r="U231" s="167"/>
      <c r="V231" s="167"/>
      <c r="W231" s="167"/>
      <c r="X231" s="167"/>
      <c r="Y231" s="167"/>
      <c r="Z231" s="167"/>
      <c r="AA231" s="172"/>
      <c r="AT231" s="173" t="s">
        <v>182</v>
      </c>
      <c r="AU231" s="173" t="s">
        <v>23</v>
      </c>
      <c r="AV231" s="10" t="s">
        <v>116</v>
      </c>
      <c r="AW231" s="10" t="s">
        <v>38</v>
      </c>
      <c r="AX231" s="10" t="s">
        <v>82</v>
      </c>
      <c r="AY231" s="173" t="s">
        <v>169</v>
      </c>
    </row>
    <row r="232" spans="2:51" s="12" customFormat="1" ht="22.5" customHeight="1">
      <c r="B232" s="191"/>
      <c r="C232" s="192"/>
      <c r="D232" s="192"/>
      <c r="E232" s="193" t="s">
        <v>21</v>
      </c>
      <c r="F232" s="289" t="s">
        <v>449</v>
      </c>
      <c r="G232" s="290"/>
      <c r="H232" s="290"/>
      <c r="I232" s="290"/>
      <c r="J232" s="192"/>
      <c r="K232" s="194">
        <v>11.781</v>
      </c>
      <c r="L232" s="192"/>
      <c r="M232" s="192"/>
      <c r="N232" s="192"/>
      <c r="O232" s="192"/>
      <c r="P232" s="192"/>
      <c r="Q232" s="192"/>
      <c r="R232" s="195"/>
      <c r="T232" s="196"/>
      <c r="U232" s="192"/>
      <c r="V232" s="192"/>
      <c r="W232" s="192"/>
      <c r="X232" s="192"/>
      <c r="Y232" s="192"/>
      <c r="Z232" s="192"/>
      <c r="AA232" s="197"/>
      <c r="AT232" s="198" t="s">
        <v>182</v>
      </c>
      <c r="AU232" s="198" t="s">
        <v>23</v>
      </c>
      <c r="AV232" s="12" t="s">
        <v>174</v>
      </c>
      <c r="AW232" s="12" t="s">
        <v>38</v>
      </c>
      <c r="AX232" s="12" t="s">
        <v>23</v>
      </c>
      <c r="AY232" s="198" t="s">
        <v>169</v>
      </c>
    </row>
    <row r="233" spans="2:65" s="1" customFormat="1" ht="22.5" customHeight="1">
      <c r="B233" s="129"/>
      <c r="C233" s="159" t="s">
        <v>365</v>
      </c>
      <c r="D233" s="159" t="s">
        <v>170</v>
      </c>
      <c r="E233" s="160" t="s">
        <v>571</v>
      </c>
      <c r="F233" s="260" t="s">
        <v>572</v>
      </c>
      <c r="G233" s="261"/>
      <c r="H233" s="261"/>
      <c r="I233" s="261"/>
      <c r="J233" s="161" t="s">
        <v>173</v>
      </c>
      <c r="K233" s="162">
        <v>27.075</v>
      </c>
      <c r="L233" s="262">
        <v>0</v>
      </c>
      <c r="M233" s="261"/>
      <c r="N233" s="263">
        <f>ROUND(L233*K233,2)</f>
        <v>0</v>
      </c>
      <c r="O233" s="261"/>
      <c r="P233" s="261"/>
      <c r="Q233" s="261"/>
      <c r="R233" s="131"/>
      <c r="T233" s="163" t="s">
        <v>21</v>
      </c>
      <c r="U233" s="42" t="s">
        <v>47</v>
      </c>
      <c r="V233" s="34"/>
      <c r="W233" s="164">
        <f>V233*K233</f>
        <v>0</v>
      </c>
      <c r="X233" s="164">
        <v>0</v>
      </c>
      <c r="Y233" s="164">
        <f>X233*K233</f>
        <v>0</v>
      </c>
      <c r="Z233" s="164">
        <v>0</v>
      </c>
      <c r="AA233" s="165">
        <f>Z233*K233</f>
        <v>0</v>
      </c>
      <c r="AR233" s="16" t="s">
        <v>174</v>
      </c>
      <c r="AT233" s="16" t="s">
        <v>170</v>
      </c>
      <c r="AU233" s="16" t="s">
        <v>23</v>
      </c>
      <c r="AY233" s="16" t="s">
        <v>169</v>
      </c>
      <c r="BE233" s="104">
        <f>IF(U233="základní",N233,0)</f>
        <v>0</v>
      </c>
      <c r="BF233" s="104">
        <f>IF(U233="snížená",N233,0)</f>
        <v>0</v>
      </c>
      <c r="BG233" s="104">
        <f>IF(U233="zákl. přenesená",N233,0)</f>
        <v>0</v>
      </c>
      <c r="BH233" s="104">
        <f>IF(U233="sníž. přenesená",N233,0)</f>
        <v>0</v>
      </c>
      <c r="BI233" s="104">
        <f>IF(U233="nulová",N233,0)</f>
        <v>0</v>
      </c>
      <c r="BJ233" s="16" t="s">
        <v>23</v>
      </c>
      <c r="BK233" s="104">
        <f>ROUND(L233*K233,2)</f>
        <v>0</v>
      </c>
      <c r="BL233" s="16" t="s">
        <v>174</v>
      </c>
      <c r="BM233" s="16" t="s">
        <v>573</v>
      </c>
    </row>
    <row r="234" spans="2:65" s="1" customFormat="1" ht="22.5" customHeight="1">
      <c r="B234" s="129"/>
      <c r="C234" s="159" t="s">
        <v>370</v>
      </c>
      <c r="D234" s="159" t="s">
        <v>170</v>
      </c>
      <c r="E234" s="160" t="s">
        <v>574</v>
      </c>
      <c r="F234" s="260" t="s">
        <v>575</v>
      </c>
      <c r="G234" s="261"/>
      <c r="H234" s="261"/>
      <c r="I234" s="261"/>
      <c r="J234" s="161" t="s">
        <v>173</v>
      </c>
      <c r="K234" s="162">
        <v>3733.7</v>
      </c>
      <c r="L234" s="262">
        <v>0</v>
      </c>
      <c r="M234" s="261"/>
      <c r="N234" s="263">
        <f>ROUND(L234*K234,2)</f>
        <v>0</v>
      </c>
      <c r="O234" s="261"/>
      <c r="P234" s="261"/>
      <c r="Q234" s="261"/>
      <c r="R234" s="131"/>
      <c r="T234" s="163" t="s">
        <v>21</v>
      </c>
      <c r="U234" s="42" t="s">
        <v>47</v>
      </c>
      <c r="V234" s="34"/>
      <c r="W234" s="164">
        <f>V234*K234</f>
        <v>0</v>
      </c>
      <c r="X234" s="164">
        <v>0</v>
      </c>
      <c r="Y234" s="164">
        <f>X234*K234</f>
        <v>0</v>
      </c>
      <c r="Z234" s="164">
        <v>0</v>
      </c>
      <c r="AA234" s="165">
        <f>Z234*K234</f>
        <v>0</v>
      </c>
      <c r="AR234" s="16" t="s">
        <v>174</v>
      </c>
      <c r="AT234" s="16" t="s">
        <v>170</v>
      </c>
      <c r="AU234" s="16" t="s">
        <v>23</v>
      </c>
      <c r="AY234" s="16" t="s">
        <v>169</v>
      </c>
      <c r="BE234" s="104">
        <f>IF(U234="základní",N234,0)</f>
        <v>0</v>
      </c>
      <c r="BF234" s="104">
        <f>IF(U234="snížená",N234,0)</f>
        <v>0</v>
      </c>
      <c r="BG234" s="104">
        <f>IF(U234="zákl. přenesená",N234,0)</f>
        <v>0</v>
      </c>
      <c r="BH234" s="104">
        <f>IF(U234="sníž. přenesená",N234,0)</f>
        <v>0</v>
      </c>
      <c r="BI234" s="104">
        <f>IF(U234="nulová",N234,0)</f>
        <v>0</v>
      </c>
      <c r="BJ234" s="16" t="s">
        <v>23</v>
      </c>
      <c r="BK234" s="104">
        <f>ROUND(L234*K234,2)</f>
        <v>0</v>
      </c>
      <c r="BL234" s="16" t="s">
        <v>174</v>
      </c>
      <c r="BM234" s="16" t="s">
        <v>576</v>
      </c>
    </row>
    <row r="235" spans="2:65" s="1" customFormat="1" ht="22.5" customHeight="1">
      <c r="B235" s="129"/>
      <c r="C235" s="159" t="s">
        <v>375</v>
      </c>
      <c r="D235" s="159" t="s">
        <v>170</v>
      </c>
      <c r="E235" s="160" t="s">
        <v>577</v>
      </c>
      <c r="F235" s="260" t="s">
        <v>578</v>
      </c>
      <c r="G235" s="261"/>
      <c r="H235" s="261"/>
      <c r="I235" s="261"/>
      <c r="J235" s="161" t="s">
        <v>173</v>
      </c>
      <c r="K235" s="162">
        <v>15.3</v>
      </c>
      <c r="L235" s="262">
        <v>0</v>
      </c>
      <c r="M235" s="261"/>
      <c r="N235" s="263">
        <f>ROUND(L235*K235,2)</f>
        <v>0</v>
      </c>
      <c r="O235" s="261"/>
      <c r="P235" s="261"/>
      <c r="Q235" s="261"/>
      <c r="R235" s="131"/>
      <c r="T235" s="163" t="s">
        <v>21</v>
      </c>
      <c r="U235" s="42" t="s">
        <v>47</v>
      </c>
      <c r="V235" s="34"/>
      <c r="W235" s="164">
        <f>V235*K235</f>
        <v>0</v>
      </c>
      <c r="X235" s="164">
        <v>0</v>
      </c>
      <c r="Y235" s="164">
        <f>X235*K235</f>
        <v>0</v>
      </c>
      <c r="Z235" s="164">
        <v>0</v>
      </c>
      <c r="AA235" s="165">
        <f>Z235*K235</f>
        <v>0</v>
      </c>
      <c r="AR235" s="16" t="s">
        <v>174</v>
      </c>
      <c r="AT235" s="16" t="s">
        <v>170</v>
      </c>
      <c r="AU235" s="16" t="s">
        <v>23</v>
      </c>
      <c r="AY235" s="16" t="s">
        <v>169</v>
      </c>
      <c r="BE235" s="104">
        <f>IF(U235="základní",N235,0)</f>
        <v>0</v>
      </c>
      <c r="BF235" s="104">
        <f>IF(U235="snížená",N235,0)</f>
        <v>0</v>
      </c>
      <c r="BG235" s="104">
        <f>IF(U235="zákl. přenesená",N235,0)</f>
        <v>0</v>
      </c>
      <c r="BH235" s="104">
        <f>IF(U235="sníž. přenesená",N235,0)</f>
        <v>0</v>
      </c>
      <c r="BI235" s="104">
        <f>IF(U235="nulová",N235,0)</f>
        <v>0</v>
      </c>
      <c r="BJ235" s="16" t="s">
        <v>23</v>
      </c>
      <c r="BK235" s="104">
        <f>ROUND(L235*K235,2)</f>
        <v>0</v>
      </c>
      <c r="BL235" s="16" t="s">
        <v>174</v>
      </c>
      <c r="BM235" s="16" t="s">
        <v>579</v>
      </c>
    </row>
    <row r="236" spans="2:65" s="1" customFormat="1" ht="22.5" customHeight="1">
      <c r="B236" s="129"/>
      <c r="C236" s="159" t="s">
        <v>379</v>
      </c>
      <c r="D236" s="159" t="s">
        <v>170</v>
      </c>
      <c r="E236" s="160" t="s">
        <v>580</v>
      </c>
      <c r="F236" s="260" t="s">
        <v>581</v>
      </c>
      <c r="G236" s="261"/>
      <c r="H236" s="261"/>
      <c r="I236" s="261"/>
      <c r="J236" s="161" t="s">
        <v>185</v>
      </c>
      <c r="K236" s="162">
        <v>339.843</v>
      </c>
      <c r="L236" s="262">
        <v>0</v>
      </c>
      <c r="M236" s="261"/>
      <c r="N236" s="263">
        <f>ROUND(L236*K236,2)</f>
        <v>0</v>
      </c>
      <c r="O236" s="261"/>
      <c r="P236" s="261"/>
      <c r="Q236" s="261"/>
      <c r="R236" s="131"/>
      <c r="T236" s="163" t="s">
        <v>21</v>
      </c>
      <c r="U236" s="42" t="s">
        <v>47</v>
      </c>
      <c r="V236" s="34"/>
      <c r="W236" s="164">
        <f>V236*K236</f>
        <v>0</v>
      </c>
      <c r="X236" s="164">
        <v>0</v>
      </c>
      <c r="Y236" s="164">
        <f>X236*K236</f>
        <v>0</v>
      </c>
      <c r="Z236" s="164">
        <v>0</v>
      </c>
      <c r="AA236" s="165">
        <f>Z236*K236</f>
        <v>0</v>
      </c>
      <c r="AR236" s="16" t="s">
        <v>174</v>
      </c>
      <c r="AT236" s="16" t="s">
        <v>170</v>
      </c>
      <c r="AU236" s="16" t="s">
        <v>23</v>
      </c>
      <c r="AY236" s="16" t="s">
        <v>169</v>
      </c>
      <c r="BE236" s="104">
        <f>IF(U236="základní",N236,0)</f>
        <v>0</v>
      </c>
      <c r="BF236" s="104">
        <f>IF(U236="snížená",N236,0)</f>
        <v>0</v>
      </c>
      <c r="BG236" s="104">
        <f>IF(U236="zákl. přenesená",N236,0)</f>
        <v>0</v>
      </c>
      <c r="BH236" s="104">
        <f>IF(U236="sníž. přenesená",N236,0)</f>
        <v>0</v>
      </c>
      <c r="BI236" s="104">
        <f>IF(U236="nulová",N236,0)</f>
        <v>0</v>
      </c>
      <c r="BJ236" s="16" t="s">
        <v>23</v>
      </c>
      <c r="BK236" s="104">
        <f>ROUND(L236*K236,2)</f>
        <v>0</v>
      </c>
      <c r="BL236" s="16" t="s">
        <v>174</v>
      </c>
      <c r="BM236" s="16" t="s">
        <v>582</v>
      </c>
    </row>
    <row r="237" spans="2:63" s="9" customFormat="1" ht="36.75" customHeight="1">
      <c r="B237" s="148"/>
      <c r="C237" s="149"/>
      <c r="D237" s="150" t="s">
        <v>399</v>
      </c>
      <c r="E237" s="150"/>
      <c r="F237" s="150"/>
      <c r="G237" s="150"/>
      <c r="H237" s="150"/>
      <c r="I237" s="150"/>
      <c r="J237" s="150"/>
      <c r="K237" s="150"/>
      <c r="L237" s="150"/>
      <c r="M237" s="150"/>
      <c r="N237" s="284">
        <f>BK237</f>
        <v>0</v>
      </c>
      <c r="O237" s="285"/>
      <c r="P237" s="285"/>
      <c r="Q237" s="285"/>
      <c r="R237" s="151"/>
      <c r="T237" s="152"/>
      <c r="U237" s="149"/>
      <c r="V237" s="149"/>
      <c r="W237" s="153">
        <f>W238</f>
        <v>0</v>
      </c>
      <c r="X237" s="149"/>
      <c r="Y237" s="153">
        <f>Y238</f>
        <v>0</v>
      </c>
      <c r="Z237" s="149"/>
      <c r="AA237" s="154">
        <f>AA238</f>
        <v>0</v>
      </c>
      <c r="AR237" s="155" t="s">
        <v>23</v>
      </c>
      <c r="AT237" s="156" t="s">
        <v>81</v>
      </c>
      <c r="AU237" s="156" t="s">
        <v>82</v>
      </c>
      <c r="AY237" s="155" t="s">
        <v>169</v>
      </c>
      <c r="BK237" s="157">
        <f>BK238</f>
        <v>0</v>
      </c>
    </row>
    <row r="238" spans="2:65" s="1" customFormat="1" ht="31.5" customHeight="1">
      <c r="B238" s="129"/>
      <c r="C238" s="159" t="s">
        <v>384</v>
      </c>
      <c r="D238" s="159" t="s">
        <v>170</v>
      </c>
      <c r="E238" s="160" t="s">
        <v>583</v>
      </c>
      <c r="F238" s="260" t="s">
        <v>584</v>
      </c>
      <c r="G238" s="261"/>
      <c r="H238" s="261"/>
      <c r="I238" s="261"/>
      <c r="J238" s="161" t="s">
        <v>173</v>
      </c>
      <c r="K238" s="162">
        <v>100</v>
      </c>
      <c r="L238" s="262">
        <v>0</v>
      </c>
      <c r="M238" s="261"/>
      <c r="N238" s="263">
        <f>ROUND(L238*K238,2)</f>
        <v>0</v>
      </c>
      <c r="O238" s="261"/>
      <c r="P238" s="261"/>
      <c r="Q238" s="261"/>
      <c r="R238" s="131"/>
      <c r="T238" s="163" t="s">
        <v>21</v>
      </c>
      <c r="U238" s="42" t="s">
        <v>47</v>
      </c>
      <c r="V238" s="34"/>
      <c r="W238" s="164">
        <f>V238*K238</f>
        <v>0</v>
      </c>
      <c r="X238" s="164">
        <v>0</v>
      </c>
      <c r="Y238" s="164">
        <f>X238*K238</f>
        <v>0</v>
      </c>
      <c r="Z238" s="164">
        <v>0</v>
      </c>
      <c r="AA238" s="165">
        <f>Z238*K238</f>
        <v>0</v>
      </c>
      <c r="AR238" s="16" t="s">
        <v>174</v>
      </c>
      <c r="AT238" s="16" t="s">
        <v>170</v>
      </c>
      <c r="AU238" s="16" t="s">
        <v>23</v>
      </c>
      <c r="AY238" s="16" t="s">
        <v>169</v>
      </c>
      <c r="BE238" s="104">
        <f>IF(U238="základní",N238,0)</f>
        <v>0</v>
      </c>
      <c r="BF238" s="104">
        <f>IF(U238="snížená",N238,0)</f>
        <v>0</v>
      </c>
      <c r="BG238" s="104">
        <f>IF(U238="zákl. přenesená",N238,0)</f>
        <v>0</v>
      </c>
      <c r="BH238" s="104">
        <f>IF(U238="sníž. přenesená",N238,0)</f>
        <v>0</v>
      </c>
      <c r="BI238" s="104">
        <f>IF(U238="nulová",N238,0)</f>
        <v>0</v>
      </c>
      <c r="BJ238" s="16" t="s">
        <v>23</v>
      </c>
      <c r="BK238" s="104">
        <f>ROUND(L238*K238,2)</f>
        <v>0</v>
      </c>
      <c r="BL238" s="16" t="s">
        <v>174</v>
      </c>
      <c r="BM238" s="16" t="s">
        <v>585</v>
      </c>
    </row>
    <row r="239" spans="2:63" s="1" customFormat="1" ht="49.5" customHeight="1">
      <c r="B239" s="33"/>
      <c r="C239" s="34"/>
      <c r="D239" s="150" t="s">
        <v>393</v>
      </c>
      <c r="E239" s="34"/>
      <c r="F239" s="34"/>
      <c r="G239" s="34"/>
      <c r="H239" s="34"/>
      <c r="I239" s="34"/>
      <c r="J239" s="34"/>
      <c r="K239" s="34"/>
      <c r="L239" s="34"/>
      <c r="M239" s="34"/>
      <c r="N239" s="284">
        <f aca="true" t="shared" si="45" ref="N239:N244">BK239</f>
        <v>0</v>
      </c>
      <c r="O239" s="285"/>
      <c r="P239" s="285"/>
      <c r="Q239" s="285"/>
      <c r="R239" s="35"/>
      <c r="T239" s="72"/>
      <c r="U239" s="34"/>
      <c r="V239" s="34"/>
      <c r="W239" s="34"/>
      <c r="X239" s="34"/>
      <c r="Y239" s="34"/>
      <c r="Z239" s="34"/>
      <c r="AA239" s="73"/>
      <c r="AT239" s="16" t="s">
        <v>81</v>
      </c>
      <c r="AU239" s="16" t="s">
        <v>82</v>
      </c>
      <c r="AY239" s="16" t="s">
        <v>394</v>
      </c>
      <c r="BK239" s="104">
        <f>SUM(BK240:BK244)</f>
        <v>0</v>
      </c>
    </row>
    <row r="240" spans="2:63" s="1" customFormat="1" ht="21.75" customHeight="1">
      <c r="B240" s="33"/>
      <c r="C240" s="178" t="s">
        <v>21</v>
      </c>
      <c r="D240" s="178" t="s">
        <v>170</v>
      </c>
      <c r="E240" s="179" t="s">
        <v>21</v>
      </c>
      <c r="F240" s="272" t="s">
        <v>21</v>
      </c>
      <c r="G240" s="273"/>
      <c r="H240" s="273"/>
      <c r="I240" s="273"/>
      <c r="J240" s="180" t="s">
        <v>21</v>
      </c>
      <c r="K240" s="181"/>
      <c r="L240" s="262"/>
      <c r="M240" s="274"/>
      <c r="N240" s="275">
        <f t="shared" si="45"/>
        <v>0</v>
      </c>
      <c r="O240" s="274"/>
      <c r="P240" s="274"/>
      <c r="Q240" s="274"/>
      <c r="R240" s="35"/>
      <c r="T240" s="163" t="s">
        <v>21</v>
      </c>
      <c r="U240" s="182" t="s">
        <v>47</v>
      </c>
      <c r="V240" s="34"/>
      <c r="W240" s="34"/>
      <c r="X240" s="34"/>
      <c r="Y240" s="34"/>
      <c r="Z240" s="34"/>
      <c r="AA240" s="73"/>
      <c r="AT240" s="16" t="s">
        <v>394</v>
      </c>
      <c r="AU240" s="16" t="s">
        <v>23</v>
      </c>
      <c r="AY240" s="16" t="s">
        <v>394</v>
      </c>
      <c r="BE240" s="104">
        <f>IF(U240="základní",N240,0)</f>
        <v>0</v>
      </c>
      <c r="BF240" s="104">
        <f>IF(U240="snížená",N240,0)</f>
        <v>0</v>
      </c>
      <c r="BG240" s="104">
        <f>IF(U240="zákl. přenesená",N240,0)</f>
        <v>0</v>
      </c>
      <c r="BH240" s="104">
        <f>IF(U240="sníž. přenesená",N240,0)</f>
        <v>0</v>
      </c>
      <c r="BI240" s="104">
        <f>IF(U240="nulová",N240,0)</f>
        <v>0</v>
      </c>
      <c r="BJ240" s="16" t="s">
        <v>23</v>
      </c>
      <c r="BK240" s="104">
        <f>L240*K240</f>
        <v>0</v>
      </c>
    </row>
    <row r="241" spans="2:63" s="1" customFormat="1" ht="21.75" customHeight="1">
      <c r="B241" s="33"/>
      <c r="C241" s="178" t="s">
        <v>21</v>
      </c>
      <c r="D241" s="178" t="s">
        <v>170</v>
      </c>
      <c r="E241" s="179" t="s">
        <v>21</v>
      </c>
      <c r="F241" s="272" t="s">
        <v>21</v>
      </c>
      <c r="G241" s="273"/>
      <c r="H241" s="273"/>
      <c r="I241" s="273"/>
      <c r="J241" s="180" t="s">
        <v>21</v>
      </c>
      <c r="K241" s="181"/>
      <c r="L241" s="262"/>
      <c r="M241" s="274"/>
      <c r="N241" s="275">
        <f t="shared" si="45"/>
        <v>0</v>
      </c>
      <c r="O241" s="274"/>
      <c r="P241" s="274"/>
      <c r="Q241" s="274"/>
      <c r="R241" s="35"/>
      <c r="T241" s="163" t="s">
        <v>21</v>
      </c>
      <c r="U241" s="182" t="s">
        <v>47</v>
      </c>
      <c r="V241" s="34"/>
      <c r="W241" s="34"/>
      <c r="X241" s="34"/>
      <c r="Y241" s="34"/>
      <c r="Z241" s="34"/>
      <c r="AA241" s="73"/>
      <c r="AT241" s="16" t="s">
        <v>394</v>
      </c>
      <c r="AU241" s="16" t="s">
        <v>23</v>
      </c>
      <c r="AY241" s="16" t="s">
        <v>394</v>
      </c>
      <c r="BE241" s="104">
        <f>IF(U241="základní",N241,0)</f>
        <v>0</v>
      </c>
      <c r="BF241" s="104">
        <f>IF(U241="snížená",N241,0)</f>
        <v>0</v>
      </c>
      <c r="BG241" s="104">
        <f>IF(U241="zákl. přenesená",N241,0)</f>
        <v>0</v>
      </c>
      <c r="BH241" s="104">
        <f>IF(U241="sníž. přenesená",N241,0)</f>
        <v>0</v>
      </c>
      <c r="BI241" s="104">
        <f>IF(U241="nulová",N241,0)</f>
        <v>0</v>
      </c>
      <c r="BJ241" s="16" t="s">
        <v>23</v>
      </c>
      <c r="BK241" s="104">
        <f>L241*K241</f>
        <v>0</v>
      </c>
    </row>
    <row r="242" spans="2:63" s="1" customFormat="1" ht="21.75" customHeight="1">
      <c r="B242" s="33"/>
      <c r="C242" s="178" t="s">
        <v>21</v>
      </c>
      <c r="D242" s="178" t="s">
        <v>170</v>
      </c>
      <c r="E242" s="179" t="s">
        <v>21</v>
      </c>
      <c r="F242" s="272" t="s">
        <v>21</v>
      </c>
      <c r="G242" s="273"/>
      <c r="H242" s="273"/>
      <c r="I242" s="273"/>
      <c r="J242" s="180" t="s">
        <v>21</v>
      </c>
      <c r="K242" s="181"/>
      <c r="L242" s="262"/>
      <c r="M242" s="274"/>
      <c r="N242" s="275">
        <f t="shared" si="45"/>
        <v>0</v>
      </c>
      <c r="O242" s="274"/>
      <c r="P242" s="274"/>
      <c r="Q242" s="274"/>
      <c r="R242" s="35"/>
      <c r="T242" s="163" t="s">
        <v>21</v>
      </c>
      <c r="U242" s="182" t="s">
        <v>47</v>
      </c>
      <c r="V242" s="34"/>
      <c r="W242" s="34"/>
      <c r="X242" s="34"/>
      <c r="Y242" s="34"/>
      <c r="Z242" s="34"/>
      <c r="AA242" s="73"/>
      <c r="AT242" s="16" t="s">
        <v>394</v>
      </c>
      <c r="AU242" s="16" t="s">
        <v>23</v>
      </c>
      <c r="AY242" s="16" t="s">
        <v>394</v>
      </c>
      <c r="BE242" s="104">
        <f>IF(U242="základní",N242,0)</f>
        <v>0</v>
      </c>
      <c r="BF242" s="104">
        <f>IF(U242="snížená",N242,0)</f>
        <v>0</v>
      </c>
      <c r="BG242" s="104">
        <f>IF(U242="zákl. přenesená",N242,0)</f>
        <v>0</v>
      </c>
      <c r="BH242" s="104">
        <f>IF(U242="sníž. přenesená",N242,0)</f>
        <v>0</v>
      </c>
      <c r="BI242" s="104">
        <f>IF(U242="nulová",N242,0)</f>
        <v>0</v>
      </c>
      <c r="BJ242" s="16" t="s">
        <v>23</v>
      </c>
      <c r="BK242" s="104">
        <f>L242*K242</f>
        <v>0</v>
      </c>
    </row>
    <row r="243" spans="2:63" s="1" customFormat="1" ht="21.75" customHeight="1">
      <c r="B243" s="33"/>
      <c r="C243" s="178" t="s">
        <v>21</v>
      </c>
      <c r="D243" s="178" t="s">
        <v>170</v>
      </c>
      <c r="E243" s="179" t="s">
        <v>21</v>
      </c>
      <c r="F243" s="272" t="s">
        <v>21</v>
      </c>
      <c r="G243" s="273"/>
      <c r="H243" s="273"/>
      <c r="I243" s="273"/>
      <c r="J243" s="180" t="s">
        <v>21</v>
      </c>
      <c r="K243" s="181"/>
      <c r="L243" s="262"/>
      <c r="M243" s="274"/>
      <c r="N243" s="275">
        <f t="shared" si="45"/>
        <v>0</v>
      </c>
      <c r="O243" s="274"/>
      <c r="P243" s="274"/>
      <c r="Q243" s="274"/>
      <c r="R243" s="35"/>
      <c r="T243" s="163" t="s">
        <v>21</v>
      </c>
      <c r="U243" s="182" t="s">
        <v>47</v>
      </c>
      <c r="V243" s="34"/>
      <c r="W243" s="34"/>
      <c r="X243" s="34"/>
      <c r="Y243" s="34"/>
      <c r="Z243" s="34"/>
      <c r="AA243" s="73"/>
      <c r="AT243" s="16" t="s">
        <v>394</v>
      </c>
      <c r="AU243" s="16" t="s">
        <v>23</v>
      </c>
      <c r="AY243" s="16" t="s">
        <v>394</v>
      </c>
      <c r="BE243" s="104">
        <f>IF(U243="základní",N243,0)</f>
        <v>0</v>
      </c>
      <c r="BF243" s="104">
        <f>IF(U243="snížená",N243,0)</f>
        <v>0</v>
      </c>
      <c r="BG243" s="104">
        <f>IF(U243="zákl. přenesená",N243,0)</f>
        <v>0</v>
      </c>
      <c r="BH243" s="104">
        <f>IF(U243="sníž. přenesená",N243,0)</f>
        <v>0</v>
      </c>
      <c r="BI243" s="104">
        <f>IF(U243="nulová",N243,0)</f>
        <v>0</v>
      </c>
      <c r="BJ243" s="16" t="s">
        <v>23</v>
      </c>
      <c r="BK243" s="104">
        <f>L243*K243</f>
        <v>0</v>
      </c>
    </row>
    <row r="244" spans="2:63" s="1" customFormat="1" ht="21.75" customHeight="1">
      <c r="B244" s="33"/>
      <c r="C244" s="178" t="s">
        <v>21</v>
      </c>
      <c r="D244" s="178" t="s">
        <v>170</v>
      </c>
      <c r="E244" s="179" t="s">
        <v>21</v>
      </c>
      <c r="F244" s="272" t="s">
        <v>21</v>
      </c>
      <c r="G244" s="273"/>
      <c r="H244" s="273"/>
      <c r="I244" s="273"/>
      <c r="J244" s="180" t="s">
        <v>21</v>
      </c>
      <c r="K244" s="181"/>
      <c r="L244" s="262"/>
      <c r="M244" s="274"/>
      <c r="N244" s="275">
        <f t="shared" si="45"/>
        <v>0</v>
      </c>
      <c r="O244" s="274"/>
      <c r="P244" s="274"/>
      <c r="Q244" s="274"/>
      <c r="R244" s="35"/>
      <c r="T244" s="163" t="s">
        <v>21</v>
      </c>
      <c r="U244" s="182" t="s">
        <v>47</v>
      </c>
      <c r="V244" s="54"/>
      <c r="W244" s="54"/>
      <c r="X244" s="54"/>
      <c r="Y244" s="54"/>
      <c r="Z244" s="54"/>
      <c r="AA244" s="56"/>
      <c r="AT244" s="16" t="s">
        <v>394</v>
      </c>
      <c r="AU244" s="16" t="s">
        <v>23</v>
      </c>
      <c r="AY244" s="16" t="s">
        <v>394</v>
      </c>
      <c r="BE244" s="104">
        <f>IF(U244="základní",N244,0)</f>
        <v>0</v>
      </c>
      <c r="BF244" s="104">
        <f>IF(U244="snížená",N244,0)</f>
        <v>0</v>
      </c>
      <c r="BG244" s="104">
        <f>IF(U244="zákl. přenesená",N244,0)</f>
        <v>0</v>
      </c>
      <c r="BH244" s="104">
        <f>IF(U244="sníž. přenesená",N244,0)</f>
        <v>0</v>
      </c>
      <c r="BI244" s="104">
        <f>IF(U244="nulová",N244,0)</f>
        <v>0</v>
      </c>
      <c r="BJ244" s="16" t="s">
        <v>23</v>
      </c>
      <c r="BK244" s="104">
        <f>L244*K244</f>
        <v>0</v>
      </c>
    </row>
    <row r="245" spans="2:18" s="1" customFormat="1" ht="6.75" customHeight="1">
      <c r="B245" s="57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9"/>
    </row>
  </sheetData>
  <sheetProtection password="CC35" sheet="1" objects="1" scenarios="1" formatColumns="0" formatRows="0" sort="0" autoFilter="0"/>
  <mergeCells count="298">
    <mergeCell ref="N154:Q154"/>
    <mergeCell ref="N156:Q156"/>
    <mergeCell ref="N237:Q237"/>
    <mergeCell ref="N239:Q239"/>
    <mergeCell ref="H1:K1"/>
    <mergeCell ref="S2:AC2"/>
    <mergeCell ref="F243:I243"/>
    <mergeCell ref="L243:M243"/>
    <mergeCell ref="N243:Q243"/>
    <mergeCell ref="F244:I244"/>
    <mergeCell ref="L244:M244"/>
    <mergeCell ref="N244:Q244"/>
    <mergeCell ref="F241:I241"/>
    <mergeCell ref="L241:M241"/>
    <mergeCell ref="N241:Q241"/>
    <mergeCell ref="F242:I242"/>
    <mergeCell ref="L242:M242"/>
    <mergeCell ref="N242:Q242"/>
    <mergeCell ref="F238:I238"/>
    <mergeCell ref="L238:M238"/>
    <mergeCell ref="N238:Q238"/>
    <mergeCell ref="F240:I240"/>
    <mergeCell ref="L240:M240"/>
    <mergeCell ref="N240:Q240"/>
    <mergeCell ref="F235:I235"/>
    <mergeCell ref="L235:M235"/>
    <mergeCell ref="N235:Q235"/>
    <mergeCell ref="F236:I236"/>
    <mergeCell ref="L236:M236"/>
    <mergeCell ref="N236:Q236"/>
    <mergeCell ref="F233:I233"/>
    <mergeCell ref="L233:M233"/>
    <mergeCell ref="N233:Q233"/>
    <mergeCell ref="F234:I234"/>
    <mergeCell ref="L234:M234"/>
    <mergeCell ref="N234:Q234"/>
    <mergeCell ref="F227:I227"/>
    <mergeCell ref="F228:I228"/>
    <mergeCell ref="F229:I229"/>
    <mergeCell ref="F230:I230"/>
    <mergeCell ref="F231:I231"/>
    <mergeCell ref="F232:I232"/>
    <mergeCell ref="F223:I223"/>
    <mergeCell ref="F224:I224"/>
    <mergeCell ref="F225:I225"/>
    <mergeCell ref="L225:M225"/>
    <mergeCell ref="N225:Q225"/>
    <mergeCell ref="F226:I226"/>
    <mergeCell ref="F217:I217"/>
    <mergeCell ref="F218:I218"/>
    <mergeCell ref="F219:I219"/>
    <mergeCell ref="F220:I220"/>
    <mergeCell ref="F221:I221"/>
    <mergeCell ref="F222:I222"/>
    <mergeCell ref="F211:I211"/>
    <mergeCell ref="F212:I212"/>
    <mergeCell ref="F213:I213"/>
    <mergeCell ref="F214:I214"/>
    <mergeCell ref="F215:I215"/>
    <mergeCell ref="F216:I216"/>
    <mergeCell ref="F208:I208"/>
    <mergeCell ref="L208:M208"/>
    <mergeCell ref="N208:Q208"/>
    <mergeCell ref="F209:I209"/>
    <mergeCell ref="F210:I210"/>
    <mergeCell ref="L210:M210"/>
    <mergeCell ref="N210:Q210"/>
    <mergeCell ref="F206:I206"/>
    <mergeCell ref="L206:M206"/>
    <mergeCell ref="N206:Q206"/>
    <mergeCell ref="F207:I207"/>
    <mergeCell ref="L207:M207"/>
    <mergeCell ref="N207:Q207"/>
    <mergeCell ref="N203:Q203"/>
    <mergeCell ref="F204:I204"/>
    <mergeCell ref="L204:M204"/>
    <mergeCell ref="N204:Q204"/>
    <mergeCell ref="F205:I205"/>
    <mergeCell ref="L205:M205"/>
    <mergeCell ref="N205:Q205"/>
    <mergeCell ref="F199:I199"/>
    <mergeCell ref="F200:I200"/>
    <mergeCell ref="F201:I201"/>
    <mergeCell ref="F202:I202"/>
    <mergeCell ref="F203:I203"/>
    <mergeCell ref="L203:M203"/>
    <mergeCell ref="F193:I193"/>
    <mergeCell ref="F194:I194"/>
    <mergeCell ref="F195:I195"/>
    <mergeCell ref="F196:I196"/>
    <mergeCell ref="F197:I197"/>
    <mergeCell ref="F198:I198"/>
    <mergeCell ref="F189:I189"/>
    <mergeCell ref="F190:I190"/>
    <mergeCell ref="L190:M190"/>
    <mergeCell ref="N190:Q190"/>
    <mergeCell ref="F191:I191"/>
    <mergeCell ref="F192:I192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7:I177"/>
    <mergeCell ref="F178:I178"/>
    <mergeCell ref="F179:I179"/>
    <mergeCell ref="F180:I180"/>
    <mergeCell ref="F181:I181"/>
    <mergeCell ref="F182:I182"/>
    <mergeCell ref="F171:I171"/>
    <mergeCell ref="F172:I172"/>
    <mergeCell ref="F173:I173"/>
    <mergeCell ref="F174:I174"/>
    <mergeCell ref="F175:I175"/>
    <mergeCell ref="F176:I176"/>
    <mergeCell ref="F167:I167"/>
    <mergeCell ref="L167:M167"/>
    <mergeCell ref="N167:Q167"/>
    <mergeCell ref="F168:I168"/>
    <mergeCell ref="F169:I169"/>
    <mergeCell ref="F170:I170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49:I149"/>
    <mergeCell ref="F150:I150"/>
    <mergeCell ref="F151:I151"/>
    <mergeCell ref="F152:I152"/>
    <mergeCell ref="F153:I153"/>
    <mergeCell ref="F155:I155"/>
    <mergeCell ref="F143:I143"/>
    <mergeCell ref="F144:I144"/>
    <mergeCell ref="F145:I145"/>
    <mergeCell ref="F146:I146"/>
    <mergeCell ref="F147:I147"/>
    <mergeCell ref="F148:I148"/>
    <mergeCell ref="F139:I139"/>
    <mergeCell ref="F140:I140"/>
    <mergeCell ref="F141:I141"/>
    <mergeCell ref="F142:I142"/>
    <mergeCell ref="L142:M142"/>
    <mergeCell ref="N142:Q142"/>
    <mergeCell ref="F135:I135"/>
    <mergeCell ref="L135:M135"/>
    <mergeCell ref="N135:Q135"/>
    <mergeCell ref="F136:I136"/>
    <mergeCell ref="F137:I137"/>
    <mergeCell ref="F138:I138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N119:Q119"/>
    <mergeCell ref="F122:I122"/>
    <mergeCell ref="L122:M122"/>
    <mergeCell ref="N122:Q122"/>
    <mergeCell ref="N120:Q120"/>
    <mergeCell ref="N121:Q121"/>
    <mergeCell ref="C109:Q109"/>
    <mergeCell ref="F111:P111"/>
    <mergeCell ref="F112:P112"/>
    <mergeCell ref="M114:P114"/>
    <mergeCell ref="M116:Q116"/>
    <mergeCell ref="M117:Q117"/>
    <mergeCell ref="D99:H99"/>
    <mergeCell ref="N99:Q99"/>
    <mergeCell ref="D100:H100"/>
    <mergeCell ref="N100:Q100"/>
    <mergeCell ref="N101:Q101"/>
    <mergeCell ref="L103:Q103"/>
    <mergeCell ref="N95:Q95"/>
    <mergeCell ref="D96:H96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240:D245">
      <formula1>"K,M"</formula1>
    </dataValidation>
    <dataValidation type="list" allowBlank="1" showInputMessage="1" showErrorMessage="1" error="Povoleny jsou hodnoty základní, snížená, zákl. přenesená, sníž. přenesená, nulová." sqref="U240:U24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9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298"/>
      <c r="B1" s="295"/>
      <c r="C1" s="295"/>
      <c r="D1" s="296" t="s">
        <v>1</v>
      </c>
      <c r="E1" s="295"/>
      <c r="F1" s="297" t="s">
        <v>729</v>
      </c>
      <c r="G1" s="297"/>
      <c r="H1" s="299" t="s">
        <v>730</v>
      </c>
      <c r="I1" s="299"/>
      <c r="J1" s="299"/>
      <c r="K1" s="299"/>
      <c r="L1" s="297" t="s">
        <v>731</v>
      </c>
      <c r="M1" s="295"/>
      <c r="N1" s="295"/>
      <c r="O1" s="296" t="s">
        <v>111</v>
      </c>
      <c r="P1" s="295"/>
      <c r="Q1" s="295"/>
      <c r="R1" s="295"/>
      <c r="S1" s="297" t="s">
        <v>732</v>
      </c>
      <c r="T1" s="297"/>
      <c r="U1" s="298"/>
      <c r="V1" s="29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99" t="s">
        <v>5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S2" s="240" t="s">
        <v>6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6" t="s">
        <v>95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116</v>
      </c>
    </row>
    <row r="4" spans="2:46" ht="36.75" customHeight="1">
      <c r="B4" s="20"/>
      <c r="C4" s="201" t="s">
        <v>120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8" t="s">
        <v>17</v>
      </c>
      <c r="E6" s="21"/>
      <c r="F6" s="241" t="str">
        <f>'Rekapitulace stavby'!K6</f>
        <v>REVITALIZACE PARKU A NÁMĚSTÍ KRAKOV - Etapa III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1"/>
      <c r="R6" s="22"/>
    </row>
    <row r="7" spans="2:18" s="1" customFormat="1" ht="32.25" customHeight="1">
      <c r="B7" s="33"/>
      <c r="C7" s="34"/>
      <c r="D7" s="27" t="s">
        <v>130</v>
      </c>
      <c r="E7" s="34"/>
      <c r="F7" s="207" t="s">
        <v>586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34"/>
      <c r="R7" s="35"/>
    </row>
    <row r="8" spans="2:18" s="1" customFormat="1" ht="14.25" customHeight="1">
      <c r="B8" s="33"/>
      <c r="C8" s="34"/>
      <c r="D8" s="28" t="s">
        <v>20</v>
      </c>
      <c r="E8" s="34"/>
      <c r="F8" s="26" t="s">
        <v>21</v>
      </c>
      <c r="G8" s="34"/>
      <c r="H8" s="34"/>
      <c r="I8" s="34"/>
      <c r="J8" s="34"/>
      <c r="K8" s="34"/>
      <c r="L8" s="34"/>
      <c r="M8" s="28" t="s">
        <v>22</v>
      </c>
      <c r="N8" s="34"/>
      <c r="O8" s="26" t="s">
        <v>21</v>
      </c>
      <c r="P8" s="34"/>
      <c r="Q8" s="34"/>
      <c r="R8" s="35"/>
    </row>
    <row r="9" spans="2:18" s="1" customFormat="1" ht="14.25" customHeight="1">
      <c r="B9" s="33"/>
      <c r="C9" s="34"/>
      <c r="D9" s="28" t="s">
        <v>24</v>
      </c>
      <c r="E9" s="34"/>
      <c r="F9" s="26" t="s">
        <v>25</v>
      </c>
      <c r="G9" s="34"/>
      <c r="H9" s="34"/>
      <c r="I9" s="34"/>
      <c r="J9" s="34"/>
      <c r="K9" s="34"/>
      <c r="L9" s="34"/>
      <c r="M9" s="28" t="s">
        <v>26</v>
      </c>
      <c r="N9" s="34"/>
      <c r="O9" s="242" t="str">
        <f>'Rekapitulace stavby'!AN8</f>
        <v>16.12.2016</v>
      </c>
      <c r="P9" s="220"/>
      <c r="Q9" s="34"/>
      <c r="R9" s="35"/>
    </row>
    <row r="10" spans="2:18" s="1" customFormat="1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25" customHeight="1">
      <c r="B11" s="33"/>
      <c r="C11" s="34"/>
      <c r="D11" s="28" t="s">
        <v>30</v>
      </c>
      <c r="E11" s="34"/>
      <c r="F11" s="34"/>
      <c r="G11" s="34"/>
      <c r="H11" s="34"/>
      <c r="I11" s="34"/>
      <c r="J11" s="34"/>
      <c r="K11" s="34"/>
      <c r="L11" s="34"/>
      <c r="M11" s="28" t="s">
        <v>31</v>
      </c>
      <c r="N11" s="34"/>
      <c r="O11" s="206">
        <f>IF('Rekapitulace stavby'!AN10="","",'Rekapitulace stavby'!AN10)</f>
      </c>
      <c r="P11" s="220"/>
      <c r="Q11" s="34"/>
      <c r="R11" s="35"/>
    </row>
    <row r="12" spans="2:18" s="1" customFormat="1" ht="18" customHeight="1">
      <c r="B12" s="33"/>
      <c r="C12" s="34"/>
      <c r="D12" s="34"/>
      <c r="E12" s="26" t="str">
        <f>IF('Rekapitulace stavby'!E11="","",'Rekapitulace stavby'!E11)</f>
        <v>Městská část Praha 8, Zenklova 1/35, Praha 8</v>
      </c>
      <c r="F12" s="34"/>
      <c r="G12" s="34"/>
      <c r="H12" s="34"/>
      <c r="I12" s="34"/>
      <c r="J12" s="34"/>
      <c r="K12" s="34"/>
      <c r="L12" s="34"/>
      <c r="M12" s="28" t="s">
        <v>33</v>
      </c>
      <c r="N12" s="34"/>
      <c r="O12" s="206">
        <f>IF('Rekapitulace stavby'!AN11="","",'Rekapitulace stavby'!AN11)</f>
      </c>
      <c r="P12" s="220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28" t="s">
        <v>34</v>
      </c>
      <c r="E14" s="34"/>
      <c r="F14" s="34"/>
      <c r="G14" s="34"/>
      <c r="H14" s="34"/>
      <c r="I14" s="34"/>
      <c r="J14" s="34"/>
      <c r="K14" s="34"/>
      <c r="L14" s="34"/>
      <c r="M14" s="28" t="s">
        <v>31</v>
      </c>
      <c r="N14" s="34"/>
      <c r="O14" s="243" t="str">
        <f>IF('Rekapitulace stavby'!AN13="","",'Rekapitulace stavby'!AN13)</f>
        <v>Vyplň údaj</v>
      </c>
      <c r="P14" s="220"/>
      <c r="Q14" s="34"/>
      <c r="R14" s="35"/>
    </row>
    <row r="15" spans="2:18" s="1" customFormat="1" ht="18" customHeight="1">
      <c r="B15" s="33"/>
      <c r="C15" s="34"/>
      <c r="D15" s="34"/>
      <c r="E15" s="243" t="str">
        <f>IF('Rekapitulace stavby'!E14="","",'Rekapitulace stavby'!E14)</f>
        <v>Vyplň údaj</v>
      </c>
      <c r="F15" s="220"/>
      <c r="G15" s="220"/>
      <c r="H15" s="220"/>
      <c r="I15" s="220"/>
      <c r="J15" s="220"/>
      <c r="K15" s="220"/>
      <c r="L15" s="220"/>
      <c r="M15" s="28" t="s">
        <v>33</v>
      </c>
      <c r="N15" s="34"/>
      <c r="O15" s="243" t="str">
        <f>IF('Rekapitulace stavby'!AN14="","",'Rekapitulace stavby'!AN14)</f>
        <v>Vyplň údaj</v>
      </c>
      <c r="P15" s="220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28" t="s">
        <v>36</v>
      </c>
      <c r="E17" s="34"/>
      <c r="F17" s="34"/>
      <c r="G17" s="34"/>
      <c r="H17" s="34"/>
      <c r="I17" s="34"/>
      <c r="J17" s="34"/>
      <c r="K17" s="34"/>
      <c r="L17" s="34"/>
      <c r="M17" s="28" t="s">
        <v>31</v>
      </c>
      <c r="N17" s="34"/>
      <c r="O17" s="206">
        <f>IF('Rekapitulace stavby'!AN16="","",'Rekapitulace stavby'!AN16)</f>
      </c>
      <c r="P17" s="220"/>
      <c r="Q17" s="34"/>
      <c r="R17" s="35"/>
    </row>
    <row r="18" spans="2:18" s="1" customFormat="1" ht="18" customHeight="1">
      <c r="B18" s="33"/>
      <c r="C18" s="34"/>
      <c r="D18" s="34"/>
      <c r="E18" s="26" t="str">
        <f>IF('Rekapitulace stavby'!E17="","",'Rekapitulace stavby'!E17)</f>
        <v>Ing. arch. Martin Frei, Ing. arch. Martin Rusina</v>
      </c>
      <c r="F18" s="34"/>
      <c r="G18" s="34"/>
      <c r="H18" s="34"/>
      <c r="I18" s="34"/>
      <c r="J18" s="34"/>
      <c r="K18" s="34"/>
      <c r="L18" s="34"/>
      <c r="M18" s="28" t="s">
        <v>33</v>
      </c>
      <c r="N18" s="34"/>
      <c r="O18" s="206">
        <f>IF('Rekapitulace stavby'!AN17="","",'Rekapitulace stavby'!AN17)</f>
      </c>
      <c r="P18" s="220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28" t="s">
        <v>39</v>
      </c>
      <c r="E20" s="34"/>
      <c r="F20" s="34"/>
      <c r="G20" s="34"/>
      <c r="H20" s="34"/>
      <c r="I20" s="34"/>
      <c r="J20" s="34"/>
      <c r="K20" s="34"/>
      <c r="L20" s="34"/>
      <c r="M20" s="28" t="s">
        <v>31</v>
      </c>
      <c r="N20" s="34"/>
      <c r="O20" s="206">
        <f>IF('Rekapitulace stavby'!AN19="","",'Rekapitulace stavby'!AN19)</f>
      </c>
      <c r="P20" s="220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>Rusina Frei, s.r.o.</v>
      </c>
      <c r="F21" s="34"/>
      <c r="G21" s="34"/>
      <c r="H21" s="34"/>
      <c r="I21" s="34"/>
      <c r="J21" s="34"/>
      <c r="K21" s="34"/>
      <c r="L21" s="34"/>
      <c r="M21" s="28" t="s">
        <v>33</v>
      </c>
      <c r="N21" s="34"/>
      <c r="O21" s="206">
        <f>IF('Rekapitulace stavby'!AN20="","",'Rekapitulace stavby'!AN20)</f>
      </c>
      <c r="P21" s="220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28" t="s">
        <v>41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9" t="s">
        <v>21</v>
      </c>
      <c r="F24" s="220"/>
      <c r="G24" s="220"/>
      <c r="H24" s="220"/>
      <c r="I24" s="220"/>
      <c r="J24" s="220"/>
      <c r="K24" s="220"/>
      <c r="L24" s="220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13" t="s">
        <v>132</v>
      </c>
      <c r="E27" s="34"/>
      <c r="F27" s="34"/>
      <c r="G27" s="34"/>
      <c r="H27" s="34"/>
      <c r="I27" s="34"/>
      <c r="J27" s="34"/>
      <c r="K27" s="34"/>
      <c r="L27" s="34"/>
      <c r="M27" s="210">
        <f>N88</f>
        <v>0</v>
      </c>
      <c r="N27" s="220"/>
      <c r="O27" s="220"/>
      <c r="P27" s="220"/>
      <c r="Q27" s="34"/>
      <c r="R27" s="35"/>
    </row>
    <row r="28" spans="2:18" s="1" customFormat="1" ht="14.25" customHeight="1">
      <c r="B28" s="33"/>
      <c r="C28" s="34"/>
      <c r="D28" s="32" t="s">
        <v>105</v>
      </c>
      <c r="E28" s="34"/>
      <c r="F28" s="34"/>
      <c r="G28" s="34"/>
      <c r="H28" s="34"/>
      <c r="I28" s="34"/>
      <c r="J28" s="34"/>
      <c r="K28" s="34"/>
      <c r="L28" s="34"/>
      <c r="M28" s="210">
        <f>N96</f>
        <v>0</v>
      </c>
      <c r="N28" s="220"/>
      <c r="O28" s="220"/>
      <c r="P28" s="220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14" t="s">
        <v>45</v>
      </c>
      <c r="E30" s="34"/>
      <c r="F30" s="34"/>
      <c r="G30" s="34"/>
      <c r="H30" s="34"/>
      <c r="I30" s="34"/>
      <c r="J30" s="34"/>
      <c r="K30" s="34"/>
      <c r="L30" s="34"/>
      <c r="M30" s="244">
        <f>ROUND(M27+M28,2)</f>
        <v>0</v>
      </c>
      <c r="N30" s="220"/>
      <c r="O30" s="220"/>
      <c r="P30" s="220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>
      <c r="B32" s="33"/>
      <c r="C32" s="34"/>
      <c r="D32" s="40" t="s">
        <v>46</v>
      </c>
      <c r="E32" s="40" t="s">
        <v>47</v>
      </c>
      <c r="F32" s="41">
        <v>0.21</v>
      </c>
      <c r="G32" s="115" t="s">
        <v>48</v>
      </c>
      <c r="H32" s="245">
        <f>ROUND((((SUM(BE96:BE103)+SUM(BE121:BE137))+SUM(BE139:BE143))),2)</f>
        <v>0</v>
      </c>
      <c r="I32" s="220"/>
      <c r="J32" s="220"/>
      <c r="K32" s="34"/>
      <c r="L32" s="34"/>
      <c r="M32" s="245">
        <f>ROUND(((ROUND((SUM(BE96:BE103)+SUM(BE121:BE137)),2)*F32)+SUM(BE139:BE143)*F32),2)</f>
        <v>0</v>
      </c>
      <c r="N32" s="220"/>
      <c r="O32" s="220"/>
      <c r="P32" s="220"/>
      <c r="Q32" s="34"/>
      <c r="R32" s="35"/>
    </row>
    <row r="33" spans="2:18" s="1" customFormat="1" ht="14.25" customHeight="1">
      <c r="B33" s="33"/>
      <c r="C33" s="34"/>
      <c r="D33" s="34"/>
      <c r="E33" s="40" t="s">
        <v>49</v>
      </c>
      <c r="F33" s="41">
        <v>0.15</v>
      </c>
      <c r="G33" s="115" t="s">
        <v>48</v>
      </c>
      <c r="H33" s="245">
        <f>ROUND((((SUM(BF96:BF103)+SUM(BF121:BF137))+SUM(BF139:BF143))),2)</f>
        <v>0</v>
      </c>
      <c r="I33" s="220"/>
      <c r="J33" s="220"/>
      <c r="K33" s="34"/>
      <c r="L33" s="34"/>
      <c r="M33" s="245">
        <f>ROUND(((ROUND((SUM(BF96:BF103)+SUM(BF121:BF137)),2)*F33)+SUM(BF139:BF143)*F33),2)</f>
        <v>0</v>
      </c>
      <c r="N33" s="220"/>
      <c r="O33" s="220"/>
      <c r="P33" s="220"/>
      <c r="Q33" s="34"/>
      <c r="R33" s="35"/>
    </row>
    <row r="34" spans="2:18" s="1" customFormat="1" ht="14.25" customHeight="1" hidden="1">
      <c r="B34" s="33"/>
      <c r="C34" s="34"/>
      <c r="D34" s="34"/>
      <c r="E34" s="40" t="s">
        <v>50</v>
      </c>
      <c r="F34" s="41">
        <v>0.21</v>
      </c>
      <c r="G34" s="115" t="s">
        <v>48</v>
      </c>
      <c r="H34" s="245">
        <f>ROUND((((SUM(BG96:BG103)+SUM(BG121:BG137))+SUM(BG139:BG143))),2)</f>
        <v>0</v>
      </c>
      <c r="I34" s="220"/>
      <c r="J34" s="220"/>
      <c r="K34" s="34"/>
      <c r="L34" s="34"/>
      <c r="M34" s="245">
        <v>0</v>
      </c>
      <c r="N34" s="220"/>
      <c r="O34" s="220"/>
      <c r="P34" s="220"/>
      <c r="Q34" s="34"/>
      <c r="R34" s="35"/>
    </row>
    <row r="35" spans="2:18" s="1" customFormat="1" ht="14.25" customHeight="1" hidden="1">
      <c r="B35" s="33"/>
      <c r="C35" s="34"/>
      <c r="D35" s="34"/>
      <c r="E35" s="40" t="s">
        <v>51</v>
      </c>
      <c r="F35" s="41">
        <v>0.15</v>
      </c>
      <c r="G35" s="115" t="s">
        <v>48</v>
      </c>
      <c r="H35" s="245">
        <f>ROUND((((SUM(BH96:BH103)+SUM(BH121:BH137))+SUM(BH139:BH143))),2)</f>
        <v>0</v>
      </c>
      <c r="I35" s="220"/>
      <c r="J35" s="220"/>
      <c r="K35" s="34"/>
      <c r="L35" s="34"/>
      <c r="M35" s="245">
        <v>0</v>
      </c>
      <c r="N35" s="220"/>
      <c r="O35" s="220"/>
      <c r="P35" s="220"/>
      <c r="Q35" s="34"/>
      <c r="R35" s="35"/>
    </row>
    <row r="36" spans="2:18" s="1" customFormat="1" ht="14.25" customHeight="1" hidden="1">
      <c r="B36" s="33"/>
      <c r="C36" s="34"/>
      <c r="D36" s="34"/>
      <c r="E36" s="40" t="s">
        <v>52</v>
      </c>
      <c r="F36" s="41">
        <v>0</v>
      </c>
      <c r="G36" s="115" t="s">
        <v>48</v>
      </c>
      <c r="H36" s="245">
        <f>ROUND((((SUM(BI96:BI103)+SUM(BI121:BI137))+SUM(BI139:BI143))),2)</f>
        <v>0</v>
      </c>
      <c r="I36" s="220"/>
      <c r="J36" s="220"/>
      <c r="K36" s="34"/>
      <c r="L36" s="34"/>
      <c r="M36" s="245">
        <v>0</v>
      </c>
      <c r="N36" s="220"/>
      <c r="O36" s="220"/>
      <c r="P36" s="220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12"/>
      <c r="D38" s="116" t="s">
        <v>53</v>
      </c>
      <c r="E38" s="74"/>
      <c r="F38" s="74"/>
      <c r="G38" s="117" t="s">
        <v>54</v>
      </c>
      <c r="H38" s="118" t="s">
        <v>55</v>
      </c>
      <c r="I38" s="74"/>
      <c r="J38" s="74"/>
      <c r="K38" s="74"/>
      <c r="L38" s="246">
        <f>SUM(M30:M36)</f>
        <v>0</v>
      </c>
      <c r="M38" s="228"/>
      <c r="N38" s="228"/>
      <c r="O38" s="228"/>
      <c r="P38" s="230"/>
      <c r="Q38" s="112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56</v>
      </c>
      <c r="E50" s="49"/>
      <c r="F50" s="49"/>
      <c r="G50" s="49"/>
      <c r="H50" s="50"/>
      <c r="I50" s="34"/>
      <c r="J50" s="48" t="s">
        <v>57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58</v>
      </c>
      <c r="E59" s="54"/>
      <c r="F59" s="54"/>
      <c r="G59" s="55" t="s">
        <v>59</v>
      </c>
      <c r="H59" s="56"/>
      <c r="I59" s="34"/>
      <c r="J59" s="53" t="s">
        <v>58</v>
      </c>
      <c r="K59" s="54"/>
      <c r="L59" s="54"/>
      <c r="M59" s="54"/>
      <c r="N59" s="55" t="s">
        <v>59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60</v>
      </c>
      <c r="E61" s="49"/>
      <c r="F61" s="49"/>
      <c r="G61" s="49"/>
      <c r="H61" s="50"/>
      <c r="I61" s="34"/>
      <c r="J61" s="48" t="s">
        <v>61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58</v>
      </c>
      <c r="E70" s="54"/>
      <c r="F70" s="54"/>
      <c r="G70" s="55" t="s">
        <v>59</v>
      </c>
      <c r="H70" s="56"/>
      <c r="I70" s="34"/>
      <c r="J70" s="53" t="s">
        <v>58</v>
      </c>
      <c r="K70" s="54"/>
      <c r="L70" s="54"/>
      <c r="M70" s="54"/>
      <c r="N70" s="55" t="s">
        <v>59</v>
      </c>
      <c r="O70" s="54"/>
      <c r="P70" s="56"/>
      <c r="Q70" s="34"/>
      <c r="R70" s="35"/>
    </row>
    <row r="71" spans="2:18" s="1" customFormat="1" ht="14.2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75" customHeight="1">
      <c r="B76" s="33"/>
      <c r="C76" s="201" t="s">
        <v>133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35"/>
    </row>
    <row r="77" spans="2:18" s="1" customFormat="1" ht="6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41" t="str">
        <f>F6</f>
        <v>REVITALIZACE PARKU A NÁMĚSTÍ KRAKOV - Etapa III</v>
      </c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34"/>
      <c r="R78" s="35"/>
    </row>
    <row r="79" spans="2:18" s="1" customFormat="1" ht="36.75" customHeight="1">
      <c r="B79" s="33"/>
      <c r="C79" s="67" t="s">
        <v>130</v>
      </c>
      <c r="D79" s="34"/>
      <c r="E79" s="34"/>
      <c r="F79" s="221" t="str">
        <f>F7</f>
        <v>010 - IO09 - Areálové rozvody dešťové kanalizace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34"/>
      <c r="R79" s="35"/>
    </row>
    <row r="80" spans="2:18" s="1" customFormat="1" ht="6.7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24</v>
      </c>
      <c r="D81" s="34"/>
      <c r="E81" s="34"/>
      <c r="F81" s="26" t="str">
        <f>F9</f>
        <v>Praha 8 - Bohnice</v>
      </c>
      <c r="G81" s="34"/>
      <c r="H81" s="34"/>
      <c r="I81" s="34"/>
      <c r="J81" s="34"/>
      <c r="K81" s="28" t="s">
        <v>26</v>
      </c>
      <c r="L81" s="34"/>
      <c r="M81" s="247" t="str">
        <f>IF(O9="","",O9)</f>
        <v>16.12.2016</v>
      </c>
      <c r="N81" s="220"/>
      <c r="O81" s="220"/>
      <c r="P81" s="220"/>
      <c r="Q81" s="34"/>
      <c r="R81" s="35"/>
    </row>
    <row r="82" spans="2:18" s="1" customFormat="1" ht="6.7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28" t="s">
        <v>30</v>
      </c>
      <c r="D83" s="34"/>
      <c r="E83" s="34"/>
      <c r="F83" s="26" t="str">
        <f>E12</f>
        <v>Městská část Praha 8, Zenklova 1/35, Praha 8</v>
      </c>
      <c r="G83" s="34"/>
      <c r="H83" s="34"/>
      <c r="I83" s="34"/>
      <c r="J83" s="34"/>
      <c r="K83" s="28" t="s">
        <v>36</v>
      </c>
      <c r="L83" s="34"/>
      <c r="M83" s="206" t="str">
        <f>E18</f>
        <v>Ing. arch. Martin Frei, Ing. arch. Martin Rusina</v>
      </c>
      <c r="N83" s="220"/>
      <c r="O83" s="220"/>
      <c r="P83" s="220"/>
      <c r="Q83" s="220"/>
      <c r="R83" s="35"/>
    </row>
    <row r="84" spans="2:18" s="1" customFormat="1" ht="14.25" customHeight="1">
      <c r="B84" s="33"/>
      <c r="C84" s="28" t="s">
        <v>34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39</v>
      </c>
      <c r="L84" s="34"/>
      <c r="M84" s="206" t="str">
        <f>E21</f>
        <v>Rusina Frei, s.r.o.</v>
      </c>
      <c r="N84" s="220"/>
      <c r="O84" s="220"/>
      <c r="P84" s="220"/>
      <c r="Q84" s="220"/>
      <c r="R84" s="35"/>
    </row>
    <row r="85" spans="2:18" s="1" customFormat="1" ht="9.7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48" t="s">
        <v>134</v>
      </c>
      <c r="D86" s="249"/>
      <c r="E86" s="249"/>
      <c r="F86" s="249"/>
      <c r="G86" s="249"/>
      <c r="H86" s="112"/>
      <c r="I86" s="112"/>
      <c r="J86" s="112"/>
      <c r="K86" s="112"/>
      <c r="L86" s="112"/>
      <c r="M86" s="112"/>
      <c r="N86" s="248" t="s">
        <v>135</v>
      </c>
      <c r="O86" s="220"/>
      <c r="P86" s="220"/>
      <c r="Q86" s="220"/>
      <c r="R86" s="35"/>
    </row>
    <row r="87" spans="2:18" s="1" customFormat="1" ht="9.7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9" t="s">
        <v>136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8">
        <f>N121</f>
        <v>0</v>
      </c>
      <c r="O88" s="220"/>
      <c r="P88" s="220"/>
      <c r="Q88" s="220"/>
      <c r="R88" s="35"/>
      <c r="AU88" s="16" t="s">
        <v>137</v>
      </c>
    </row>
    <row r="89" spans="2:18" s="6" customFormat="1" ht="24.75" customHeight="1">
      <c r="B89" s="120"/>
      <c r="C89" s="121"/>
      <c r="D89" s="122" t="s">
        <v>138</v>
      </c>
      <c r="E89" s="121"/>
      <c r="F89" s="121"/>
      <c r="G89" s="121"/>
      <c r="H89" s="121"/>
      <c r="I89" s="121"/>
      <c r="J89" s="121"/>
      <c r="K89" s="121"/>
      <c r="L89" s="121"/>
      <c r="M89" s="121"/>
      <c r="N89" s="250">
        <f>N122</f>
        <v>0</v>
      </c>
      <c r="O89" s="251"/>
      <c r="P89" s="251"/>
      <c r="Q89" s="251"/>
      <c r="R89" s="123"/>
    </row>
    <row r="90" spans="2:18" s="7" customFormat="1" ht="19.5" customHeight="1">
      <c r="B90" s="124"/>
      <c r="C90" s="125"/>
      <c r="D90" s="100" t="s">
        <v>139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5">
        <f>N123</f>
        <v>0</v>
      </c>
      <c r="O90" s="252"/>
      <c r="P90" s="252"/>
      <c r="Q90" s="252"/>
      <c r="R90" s="126"/>
    </row>
    <row r="91" spans="2:18" s="7" customFormat="1" ht="19.5" customHeight="1">
      <c r="B91" s="124"/>
      <c r="C91" s="125"/>
      <c r="D91" s="100" t="s">
        <v>587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35">
        <f>N129</f>
        <v>0</v>
      </c>
      <c r="O91" s="252"/>
      <c r="P91" s="252"/>
      <c r="Q91" s="252"/>
      <c r="R91" s="126"/>
    </row>
    <row r="92" spans="2:18" s="7" customFormat="1" ht="19.5" customHeight="1">
      <c r="B92" s="124"/>
      <c r="C92" s="125"/>
      <c r="D92" s="100" t="s">
        <v>588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35">
        <f>N131</f>
        <v>0</v>
      </c>
      <c r="O92" s="252"/>
      <c r="P92" s="252"/>
      <c r="Q92" s="252"/>
      <c r="R92" s="126"/>
    </row>
    <row r="93" spans="2:18" s="7" customFormat="1" ht="19.5" customHeight="1">
      <c r="B93" s="124"/>
      <c r="C93" s="125"/>
      <c r="D93" s="100" t="s">
        <v>141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35">
        <f>N136</f>
        <v>0</v>
      </c>
      <c r="O93" s="252"/>
      <c r="P93" s="252"/>
      <c r="Q93" s="252"/>
      <c r="R93" s="126"/>
    </row>
    <row r="94" spans="2:18" s="6" customFormat="1" ht="21.75" customHeight="1">
      <c r="B94" s="120"/>
      <c r="C94" s="121"/>
      <c r="D94" s="122" t="s">
        <v>146</v>
      </c>
      <c r="E94" s="121"/>
      <c r="F94" s="121"/>
      <c r="G94" s="121"/>
      <c r="H94" s="121"/>
      <c r="I94" s="121"/>
      <c r="J94" s="121"/>
      <c r="K94" s="121"/>
      <c r="L94" s="121"/>
      <c r="M94" s="121"/>
      <c r="N94" s="253">
        <f>N138</f>
        <v>0</v>
      </c>
      <c r="O94" s="251"/>
      <c r="P94" s="251"/>
      <c r="Q94" s="251"/>
      <c r="R94" s="123"/>
    </row>
    <row r="95" spans="2:18" s="1" customFormat="1" ht="21.75" customHeight="1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5"/>
    </row>
    <row r="96" spans="2:21" s="1" customFormat="1" ht="29.25" customHeight="1">
      <c r="B96" s="33"/>
      <c r="C96" s="119" t="s">
        <v>147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254">
        <f>ROUND(N97+N98+N99+N100+N101+N102,2)</f>
        <v>0</v>
      </c>
      <c r="O96" s="220"/>
      <c r="P96" s="220"/>
      <c r="Q96" s="220"/>
      <c r="R96" s="35"/>
      <c r="T96" s="127"/>
      <c r="U96" s="128" t="s">
        <v>46</v>
      </c>
    </row>
    <row r="97" spans="2:65" s="1" customFormat="1" ht="18" customHeight="1">
      <c r="B97" s="129"/>
      <c r="C97" s="130"/>
      <c r="D97" s="236" t="s">
        <v>148</v>
      </c>
      <c r="E97" s="255"/>
      <c r="F97" s="255"/>
      <c r="G97" s="255"/>
      <c r="H97" s="255"/>
      <c r="I97" s="130"/>
      <c r="J97" s="130"/>
      <c r="K97" s="130"/>
      <c r="L97" s="130"/>
      <c r="M97" s="130"/>
      <c r="N97" s="234">
        <f>ROUND(N88*T97,2)</f>
        <v>0</v>
      </c>
      <c r="O97" s="255"/>
      <c r="P97" s="255"/>
      <c r="Q97" s="255"/>
      <c r="R97" s="131"/>
      <c r="S97" s="132"/>
      <c r="T97" s="133"/>
      <c r="U97" s="134" t="s">
        <v>47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6" t="s">
        <v>99</v>
      </c>
      <c r="AZ97" s="135"/>
      <c r="BA97" s="135"/>
      <c r="BB97" s="135"/>
      <c r="BC97" s="135"/>
      <c r="BD97" s="135"/>
      <c r="BE97" s="137">
        <f aca="true" t="shared" si="0" ref="BE97:BE102">IF(U97="základní",N97,0)</f>
        <v>0</v>
      </c>
      <c r="BF97" s="137">
        <f aca="true" t="shared" si="1" ref="BF97:BF102">IF(U97="snížená",N97,0)</f>
        <v>0</v>
      </c>
      <c r="BG97" s="137">
        <f aca="true" t="shared" si="2" ref="BG97:BG102">IF(U97="zákl. přenesená",N97,0)</f>
        <v>0</v>
      </c>
      <c r="BH97" s="137">
        <f aca="true" t="shared" si="3" ref="BH97:BH102">IF(U97="sníž. přenesená",N97,0)</f>
        <v>0</v>
      </c>
      <c r="BI97" s="137">
        <f aca="true" t="shared" si="4" ref="BI97:BI102">IF(U97="nulová",N97,0)</f>
        <v>0</v>
      </c>
      <c r="BJ97" s="136" t="s">
        <v>23</v>
      </c>
      <c r="BK97" s="135"/>
      <c r="BL97" s="135"/>
      <c r="BM97" s="135"/>
    </row>
    <row r="98" spans="2:65" s="1" customFormat="1" ht="18" customHeight="1">
      <c r="B98" s="129"/>
      <c r="C98" s="130"/>
      <c r="D98" s="236" t="s">
        <v>149</v>
      </c>
      <c r="E98" s="255"/>
      <c r="F98" s="255"/>
      <c r="G98" s="255"/>
      <c r="H98" s="255"/>
      <c r="I98" s="130"/>
      <c r="J98" s="130"/>
      <c r="K98" s="130"/>
      <c r="L98" s="130"/>
      <c r="M98" s="130"/>
      <c r="N98" s="234">
        <f>ROUND(N88*T98,2)</f>
        <v>0</v>
      </c>
      <c r="O98" s="255"/>
      <c r="P98" s="255"/>
      <c r="Q98" s="255"/>
      <c r="R98" s="131"/>
      <c r="S98" s="132"/>
      <c r="T98" s="133"/>
      <c r="U98" s="134" t="s">
        <v>47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6" t="s">
        <v>99</v>
      </c>
      <c r="AZ98" s="135"/>
      <c r="BA98" s="135"/>
      <c r="BB98" s="135"/>
      <c r="BC98" s="135"/>
      <c r="BD98" s="135"/>
      <c r="BE98" s="137">
        <f t="shared" si="0"/>
        <v>0</v>
      </c>
      <c r="BF98" s="137">
        <f t="shared" si="1"/>
        <v>0</v>
      </c>
      <c r="BG98" s="137">
        <f t="shared" si="2"/>
        <v>0</v>
      </c>
      <c r="BH98" s="137">
        <f t="shared" si="3"/>
        <v>0</v>
      </c>
      <c r="BI98" s="137">
        <f t="shared" si="4"/>
        <v>0</v>
      </c>
      <c r="BJ98" s="136" t="s">
        <v>23</v>
      </c>
      <c r="BK98" s="135"/>
      <c r="BL98" s="135"/>
      <c r="BM98" s="135"/>
    </row>
    <row r="99" spans="2:65" s="1" customFormat="1" ht="18" customHeight="1">
      <c r="B99" s="129"/>
      <c r="C99" s="130"/>
      <c r="D99" s="236" t="s">
        <v>150</v>
      </c>
      <c r="E99" s="255"/>
      <c r="F99" s="255"/>
      <c r="G99" s="255"/>
      <c r="H99" s="255"/>
      <c r="I99" s="130"/>
      <c r="J99" s="130"/>
      <c r="K99" s="130"/>
      <c r="L99" s="130"/>
      <c r="M99" s="130"/>
      <c r="N99" s="234">
        <f>ROUND(N88*T99,2)</f>
        <v>0</v>
      </c>
      <c r="O99" s="255"/>
      <c r="P99" s="255"/>
      <c r="Q99" s="255"/>
      <c r="R99" s="131"/>
      <c r="S99" s="132"/>
      <c r="T99" s="133"/>
      <c r="U99" s="134" t="s">
        <v>47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6" t="s">
        <v>99</v>
      </c>
      <c r="AZ99" s="135"/>
      <c r="BA99" s="135"/>
      <c r="BB99" s="135"/>
      <c r="BC99" s="135"/>
      <c r="BD99" s="135"/>
      <c r="BE99" s="137">
        <f t="shared" si="0"/>
        <v>0</v>
      </c>
      <c r="BF99" s="137">
        <f t="shared" si="1"/>
        <v>0</v>
      </c>
      <c r="BG99" s="137">
        <f t="shared" si="2"/>
        <v>0</v>
      </c>
      <c r="BH99" s="137">
        <f t="shared" si="3"/>
        <v>0</v>
      </c>
      <c r="BI99" s="137">
        <f t="shared" si="4"/>
        <v>0</v>
      </c>
      <c r="BJ99" s="136" t="s">
        <v>23</v>
      </c>
      <c r="BK99" s="135"/>
      <c r="BL99" s="135"/>
      <c r="BM99" s="135"/>
    </row>
    <row r="100" spans="2:65" s="1" customFormat="1" ht="18" customHeight="1">
      <c r="B100" s="129"/>
      <c r="C100" s="130"/>
      <c r="D100" s="236" t="s">
        <v>151</v>
      </c>
      <c r="E100" s="255"/>
      <c r="F100" s="255"/>
      <c r="G100" s="255"/>
      <c r="H100" s="255"/>
      <c r="I100" s="130"/>
      <c r="J100" s="130"/>
      <c r="K100" s="130"/>
      <c r="L100" s="130"/>
      <c r="M100" s="130"/>
      <c r="N100" s="234">
        <f>ROUND(N88*T100,2)</f>
        <v>0</v>
      </c>
      <c r="O100" s="255"/>
      <c r="P100" s="255"/>
      <c r="Q100" s="255"/>
      <c r="R100" s="131"/>
      <c r="S100" s="132"/>
      <c r="T100" s="133"/>
      <c r="U100" s="134" t="s">
        <v>47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6" t="s">
        <v>99</v>
      </c>
      <c r="AZ100" s="135"/>
      <c r="BA100" s="135"/>
      <c r="BB100" s="135"/>
      <c r="BC100" s="135"/>
      <c r="BD100" s="135"/>
      <c r="BE100" s="137">
        <f t="shared" si="0"/>
        <v>0</v>
      </c>
      <c r="BF100" s="137">
        <f t="shared" si="1"/>
        <v>0</v>
      </c>
      <c r="BG100" s="137">
        <f t="shared" si="2"/>
        <v>0</v>
      </c>
      <c r="BH100" s="137">
        <f t="shared" si="3"/>
        <v>0</v>
      </c>
      <c r="BI100" s="137">
        <f t="shared" si="4"/>
        <v>0</v>
      </c>
      <c r="BJ100" s="136" t="s">
        <v>23</v>
      </c>
      <c r="BK100" s="135"/>
      <c r="BL100" s="135"/>
      <c r="BM100" s="135"/>
    </row>
    <row r="101" spans="2:65" s="1" customFormat="1" ht="18" customHeight="1">
      <c r="B101" s="129"/>
      <c r="C101" s="130"/>
      <c r="D101" s="236" t="s">
        <v>152</v>
      </c>
      <c r="E101" s="255"/>
      <c r="F101" s="255"/>
      <c r="G101" s="255"/>
      <c r="H101" s="255"/>
      <c r="I101" s="130"/>
      <c r="J101" s="130"/>
      <c r="K101" s="130"/>
      <c r="L101" s="130"/>
      <c r="M101" s="130"/>
      <c r="N101" s="234">
        <f>ROUND(N88*T101,2)</f>
        <v>0</v>
      </c>
      <c r="O101" s="255"/>
      <c r="P101" s="255"/>
      <c r="Q101" s="255"/>
      <c r="R101" s="131"/>
      <c r="S101" s="132"/>
      <c r="T101" s="133"/>
      <c r="U101" s="134" t="s">
        <v>47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6" t="s">
        <v>99</v>
      </c>
      <c r="AZ101" s="135"/>
      <c r="BA101" s="135"/>
      <c r="BB101" s="135"/>
      <c r="BC101" s="135"/>
      <c r="BD101" s="135"/>
      <c r="BE101" s="137">
        <f t="shared" si="0"/>
        <v>0</v>
      </c>
      <c r="BF101" s="137">
        <f t="shared" si="1"/>
        <v>0</v>
      </c>
      <c r="BG101" s="137">
        <f t="shared" si="2"/>
        <v>0</v>
      </c>
      <c r="BH101" s="137">
        <f t="shared" si="3"/>
        <v>0</v>
      </c>
      <c r="BI101" s="137">
        <f t="shared" si="4"/>
        <v>0</v>
      </c>
      <c r="BJ101" s="136" t="s">
        <v>23</v>
      </c>
      <c r="BK101" s="135"/>
      <c r="BL101" s="135"/>
      <c r="BM101" s="135"/>
    </row>
    <row r="102" spans="2:65" s="1" customFormat="1" ht="18" customHeight="1">
      <c r="B102" s="129"/>
      <c r="C102" s="130"/>
      <c r="D102" s="138" t="s">
        <v>153</v>
      </c>
      <c r="E102" s="130"/>
      <c r="F102" s="130"/>
      <c r="G102" s="130"/>
      <c r="H102" s="130"/>
      <c r="I102" s="130"/>
      <c r="J102" s="130"/>
      <c r="K102" s="130"/>
      <c r="L102" s="130"/>
      <c r="M102" s="130"/>
      <c r="N102" s="234">
        <f>ROUND(N88*T102,2)</f>
        <v>0</v>
      </c>
      <c r="O102" s="255"/>
      <c r="P102" s="255"/>
      <c r="Q102" s="255"/>
      <c r="R102" s="131"/>
      <c r="S102" s="132"/>
      <c r="T102" s="139"/>
      <c r="U102" s="140" t="s">
        <v>47</v>
      </c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6" t="s">
        <v>154</v>
      </c>
      <c r="AZ102" s="135"/>
      <c r="BA102" s="135"/>
      <c r="BB102" s="135"/>
      <c r="BC102" s="135"/>
      <c r="BD102" s="135"/>
      <c r="BE102" s="137">
        <f t="shared" si="0"/>
        <v>0</v>
      </c>
      <c r="BF102" s="137">
        <f t="shared" si="1"/>
        <v>0</v>
      </c>
      <c r="BG102" s="137">
        <f t="shared" si="2"/>
        <v>0</v>
      </c>
      <c r="BH102" s="137">
        <f t="shared" si="3"/>
        <v>0</v>
      </c>
      <c r="BI102" s="137">
        <f t="shared" si="4"/>
        <v>0</v>
      </c>
      <c r="BJ102" s="136" t="s">
        <v>23</v>
      </c>
      <c r="BK102" s="135"/>
      <c r="BL102" s="135"/>
      <c r="BM102" s="135"/>
    </row>
    <row r="103" spans="2:18" s="1" customFormat="1" ht="13.5"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5"/>
    </row>
    <row r="104" spans="2:18" s="1" customFormat="1" ht="29.25" customHeight="1">
      <c r="B104" s="33"/>
      <c r="C104" s="111" t="s">
        <v>110</v>
      </c>
      <c r="D104" s="112"/>
      <c r="E104" s="112"/>
      <c r="F104" s="112"/>
      <c r="G104" s="112"/>
      <c r="H104" s="112"/>
      <c r="I104" s="112"/>
      <c r="J104" s="112"/>
      <c r="K104" s="112"/>
      <c r="L104" s="239">
        <f>ROUND(SUM(N88+N96),2)</f>
        <v>0</v>
      </c>
      <c r="M104" s="249"/>
      <c r="N104" s="249"/>
      <c r="O104" s="249"/>
      <c r="P104" s="249"/>
      <c r="Q104" s="249"/>
      <c r="R104" s="35"/>
    </row>
    <row r="105" spans="2:18" s="1" customFormat="1" ht="6.75" customHeight="1"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9"/>
    </row>
    <row r="109" spans="2:18" s="1" customFormat="1" ht="6.75" customHeight="1"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spans="2:18" s="1" customFormat="1" ht="36.75" customHeight="1">
      <c r="B110" s="33"/>
      <c r="C110" s="201" t="s">
        <v>155</v>
      </c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35"/>
    </row>
    <row r="111" spans="2:18" s="1" customFormat="1" ht="6.75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18" s="1" customFormat="1" ht="30" customHeight="1">
      <c r="B112" s="33"/>
      <c r="C112" s="28" t="s">
        <v>17</v>
      </c>
      <c r="D112" s="34"/>
      <c r="E112" s="34"/>
      <c r="F112" s="241" t="str">
        <f>F6</f>
        <v>REVITALIZACE PARKU A NÁMĚSTÍ KRAKOV - Etapa III</v>
      </c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34"/>
      <c r="R112" s="35"/>
    </row>
    <row r="113" spans="2:18" s="1" customFormat="1" ht="36.75" customHeight="1">
      <c r="B113" s="33"/>
      <c r="C113" s="67" t="s">
        <v>130</v>
      </c>
      <c r="D113" s="34"/>
      <c r="E113" s="34"/>
      <c r="F113" s="221" t="str">
        <f>F7</f>
        <v>010 - IO09 - Areálové rozvody dešťové kanalizace</v>
      </c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34"/>
      <c r="R113" s="35"/>
    </row>
    <row r="114" spans="2:18" s="1" customFormat="1" ht="6.75" customHeight="1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</row>
    <row r="115" spans="2:18" s="1" customFormat="1" ht="18" customHeight="1">
      <c r="B115" s="33"/>
      <c r="C115" s="28" t="s">
        <v>24</v>
      </c>
      <c r="D115" s="34"/>
      <c r="E115" s="34"/>
      <c r="F115" s="26" t="str">
        <f>F9</f>
        <v>Praha 8 - Bohnice</v>
      </c>
      <c r="G115" s="34"/>
      <c r="H115" s="34"/>
      <c r="I115" s="34"/>
      <c r="J115" s="34"/>
      <c r="K115" s="28" t="s">
        <v>26</v>
      </c>
      <c r="L115" s="34"/>
      <c r="M115" s="247" t="str">
        <f>IF(O9="","",O9)</f>
        <v>16.12.2016</v>
      </c>
      <c r="N115" s="220"/>
      <c r="O115" s="220"/>
      <c r="P115" s="220"/>
      <c r="Q115" s="34"/>
      <c r="R115" s="35"/>
    </row>
    <row r="116" spans="2:18" s="1" customFormat="1" ht="6.7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18" s="1" customFormat="1" ht="15">
      <c r="B117" s="33"/>
      <c r="C117" s="28" t="s">
        <v>30</v>
      </c>
      <c r="D117" s="34"/>
      <c r="E117" s="34"/>
      <c r="F117" s="26" t="str">
        <f>E12</f>
        <v>Městská část Praha 8, Zenklova 1/35, Praha 8</v>
      </c>
      <c r="G117" s="34"/>
      <c r="H117" s="34"/>
      <c r="I117" s="34"/>
      <c r="J117" s="34"/>
      <c r="K117" s="28" t="s">
        <v>36</v>
      </c>
      <c r="L117" s="34"/>
      <c r="M117" s="206" t="str">
        <f>E18</f>
        <v>Ing. arch. Martin Frei, Ing. arch. Martin Rusina</v>
      </c>
      <c r="N117" s="220"/>
      <c r="O117" s="220"/>
      <c r="P117" s="220"/>
      <c r="Q117" s="220"/>
      <c r="R117" s="35"/>
    </row>
    <row r="118" spans="2:18" s="1" customFormat="1" ht="14.25" customHeight="1">
      <c r="B118" s="33"/>
      <c r="C118" s="28" t="s">
        <v>34</v>
      </c>
      <c r="D118" s="34"/>
      <c r="E118" s="34"/>
      <c r="F118" s="26" t="str">
        <f>IF(E15="","",E15)</f>
        <v>Vyplň údaj</v>
      </c>
      <c r="G118" s="34"/>
      <c r="H118" s="34"/>
      <c r="I118" s="34"/>
      <c r="J118" s="34"/>
      <c r="K118" s="28" t="s">
        <v>39</v>
      </c>
      <c r="L118" s="34"/>
      <c r="M118" s="206" t="str">
        <f>E21</f>
        <v>Rusina Frei, s.r.o.</v>
      </c>
      <c r="N118" s="220"/>
      <c r="O118" s="220"/>
      <c r="P118" s="220"/>
      <c r="Q118" s="220"/>
      <c r="R118" s="35"/>
    </row>
    <row r="119" spans="2:18" s="1" customFormat="1" ht="9.75" customHeight="1"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5"/>
    </row>
    <row r="120" spans="2:27" s="8" customFormat="1" ht="29.25" customHeight="1">
      <c r="B120" s="141"/>
      <c r="C120" s="142" t="s">
        <v>156</v>
      </c>
      <c r="D120" s="143" t="s">
        <v>157</v>
      </c>
      <c r="E120" s="143" t="s">
        <v>64</v>
      </c>
      <c r="F120" s="256" t="s">
        <v>158</v>
      </c>
      <c r="G120" s="257"/>
      <c r="H120" s="257"/>
      <c r="I120" s="257"/>
      <c r="J120" s="143" t="s">
        <v>159</v>
      </c>
      <c r="K120" s="143" t="s">
        <v>160</v>
      </c>
      <c r="L120" s="258" t="s">
        <v>161</v>
      </c>
      <c r="M120" s="257"/>
      <c r="N120" s="256" t="s">
        <v>135</v>
      </c>
      <c r="O120" s="257"/>
      <c r="P120" s="257"/>
      <c r="Q120" s="259"/>
      <c r="R120" s="144"/>
      <c r="T120" s="75" t="s">
        <v>162</v>
      </c>
      <c r="U120" s="76" t="s">
        <v>46</v>
      </c>
      <c r="V120" s="76" t="s">
        <v>163</v>
      </c>
      <c r="W120" s="76" t="s">
        <v>164</v>
      </c>
      <c r="X120" s="76" t="s">
        <v>165</v>
      </c>
      <c r="Y120" s="76" t="s">
        <v>166</v>
      </c>
      <c r="Z120" s="76" t="s">
        <v>167</v>
      </c>
      <c r="AA120" s="77" t="s">
        <v>168</v>
      </c>
    </row>
    <row r="121" spans="2:63" s="1" customFormat="1" ht="29.25" customHeight="1">
      <c r="B121" s="33"/>
      <c r="C121" s="79" t="s">
        <v>132</v>
      </c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276">
        <f>BK121</f>
        <v>0</v>
      </c>
      <c r="O121" s="277"/>
      <c r="P121" s="277"/>
      <c r="Q121" s="277"/>
      <c r="R121" s="35"/>
      <c r="T121" s="78"/>
      <c r="U121" s="49"/>
      <c r="V121" s="49"/>
      <c r="W121" s="145">
        <f>W122+W138</f>
        <v>0</v>
      </c>
      <c r="X121" s="49"/>
      <c r="Y121" s="145">
        <f>Y122+Y138</f>
        <v>1.0597</v>
      </c>
      <c r="Z121" s="49"/>
      <c r="AA121" s="146">
        <f>AA122+AA138</f>
        <v>0</v>
      </c>
      <c r="AT121" s="16" t="s">
        <v>81</v>
      </c>
      <c r="AU121" s="16" t="s">
        <v>137</v>
      </c>
      <c r="BK121" s="147">
        <f>BK122+BK138</f>
        <v>0</v>
      </c>
    </row>
    <row r="122" spans="2:63" s="9" customFormat="1" ht="36.75" customHeight="1">
      <c r="B122" s="148"/>
      <c r="C122" s="149"/>
      <c r="D122" s="150" t="s">
        <v>138</v>
      </c>
      <c r="E122" s="150"/>
      <c r="F122" s="150"/>
      <c r="G122" s="150"/>
      <c r="H122" s="150"/>
      <c r="I122" s="150"/>
      <c r="J122" s="150"/>
      <c r="K122" s="150"/>
      <c r="L122" s="150"/>
      <c r="M122" s="150"/>
      <c r="N122" s="253">
        <f>BK122</f>
        <v>0</v>
      </c>
      <c r="O122" s="250"/>
      <c r="P122" s="250"/>
      <c r="Q122" s="250"/>
      <c r="R122" s="151"/>
      <c r="T122" s="152"/>
      <c r="U122" s="149"/>
      <c r="V122" s="149"/>
      <c r="W122" s="153">
        <f>W123+W129+W131+W136</f>
        <v>0</v>
      </c>
      <c r="X122" s="149"/>
      <c r="Y122" s="153">
        <f>Y123+Y129+Y131+Y136</f>
        <v>1.0597</v>
      </c>
      <c r="Z122" s="149"/>
      <c r="AA122" s="154">
        <f>AA123+AA129+AA131+AA136</f>
        <v>0</v>
      </c>
      <c r="AR122" s="155" t="s">
        <v>23</v>
      </c>
      <c r="AT122" s="156" t="s">
        <v>81</v>
      </c>
      <c r="AU122" s="156" t="s">
        <v>82</v>
      </c>
      <c r="AY122" s="155" t="s">
        <v>169</v>
      </c>
      <c r="BK122" s="157">
        <f>BK123+BK129+BK131+BK136</f>
        <v>0</v>
      </c>
    </row>
    <row r="123" spans="2:63" s="9" customFormat="1" ht="19.5" customHeight="1">
      <c r="B123" s="148"/>
      <c r="C123" s="149"/>
      <c r="D123" s="158" t="s">
        <v>139</v>
      </c>
      <c r="E123" s="158"/>
      <c r="F123" s="158"/>
      <c r="G123" s="158"/>
      <c r="H123" s="158"/>
      <c r="I123" s="158"/>
      <c r="J123" s="158"/>
      <c r="K123" s="158"/>
      <c r="L123" s="158"/>
      <c r="M123" s="158"/>
      <c r="N123" s="278">
        <f>BK123</f>
        <v>0</v>
      </c>
      <c r="O123" s="279"/>
      <c r="P123" s="279"/>
      <c r="Q123" s="279"/>
      <c r="R123" s="151"/>
      <c r="T123" s="152"/>
      <c r="U123" s="149"/>
      <c r="V123" s="149"/>
      <c r="W123" s="153">
        <f>SUM(W124:W128)</f>
        <v>0</v>
      </c>
      <c r="X123" s="149"/>
      <c r="Y123" s="153">
        <f>SUM(Y124:Y128)</f>
        <v>0.05355</v>
      </c>
      <c r="Z123" s="149"/>
      <c r="AA123" s="154">
        <f>SUM(AA124:AA128)</f>
        <v>0</v>
      </c>
      <c r="AR123" s="155" t="s">
        <v>23</v>
      </c>
      <c r="AT123" s="156" t="s">
        <v>81</v>
      </c>
      <c r="AU123" s="156" t="s">
        <v>23</v>
      </c>
      <c r="AY123" s="155" t="s">
        <v>169</v>
      </c>
      <c r="BK123" s="157">
        <f>SUM(BK124:BK128)</f>
        <v>0</v>
      </c>
    </row>
    <row r="124" spans="2:65" s="1" customFormat="1" ht="31.5" customHeight="1">
      <c r="B124" s="129"/>
      <c r="C124" s="159" t="s">
        <v>23</v>
      </c>
      <c r="D124" s="159" t="s">
        <v>170</v>
      </c>
      <c r="E124" s="160" t="s">
        <v>589</v>
      </c>
      <c r="F124" s="260" t="s">
        <v>590</v>
      </c>
      <c r="G124" s="261"/>
      <c r="H124" s="261"/>
      <c r="I124" s="261"/>
      <c r="J124" s="161" t="s">
        <v>185</v>
      </c>
      <c r="K124" s="162">
        <v>48</v>
      </c>
      <c r="L124" s="262">
        <v>0</v>
      </c>
      <c r="M124" s="261"/>
      <c r="N124" s="263">
        <f>ROUND(L124*K124,2)</f>
        <v>0</v>
      </c>
      <c r="O124" s="261"/>
      <c r="P124" s="261"/>
      <c r="Q124" s="261"/>
      <c r="R124" s="131"/>
      <c r="T124" s="163" t="s">
        <v>21</v>
      </c>
      <c r="U124" s="42" t="s">
        <v>47</v>
      </c>
      <c r="V124" s="34"/>
      <c r="W124" s="164">
        <f>V124*K124</f>
        <v>0</v>
      </c>
      <c r="X124" s="164">
        <v>0</v>
      </c>
      <c r="Y124" s="164">
        <f>X124*K124</f>
        <v>0</v>
      </c>
      <c r="Z124" s="164">
        <v>0</v>
      </c>
      <c r="AA124" s="165">
        <f>Z124*K124</f>
        <v>0</v>
      </c>
      <c r="AR124" s="16" t="s">
        <v>174</v>
      </c>
      <c r="AT124" s="16" t="s">
        <v>170</v>
      </c>
      <c r="AU124" s="16" t="s">
        <v>116</v>
      </c>
      <c r="AY124" s="16" t="s">
        <v>169</v>
      </c>
      <c r="BE124" s="104">
        <f>IF(U124="základní",N124,0)</f>
        <v>0</v>
      </c>
      <c r="BF124" s="104">
        <f>IF(U124="snížená",N124,0)</f>
        <v>0</v>
      </c>
      <c r="BG124" s="104">
        <f>IF(U124="zákl. přenesená",N124,0)</f>
        <v>0</v>
      </c>
      <c r="BH124" s="104">
        <f>IF(U124="sníž. přenesená",N124,0)</f>
        <v>0</v>
      </c>
      <c r="BI124" s="104">
        <f>IF(U124="nulová",N124,0)</f>
        <v>0</v>
      </c>
      <c r="BJ124" s="16" t="s">
        <v>23</v>
      </c>
      <c r="BK124" s="104">
        <f>ROUND(L124*K124,2)</f>
        <v>0</v>
      </c>
      <c r="BL124" s="16" t="s">
        <v>174</v>
      </c>
      <c r="BM124" s="16" t="s">
        <v>591</v>
      </c>
    </row>
    <row r="125" spans="2:65" s="1" customFormat="1" ht="31.5" customHeight="1">
      <c r="B125" s="129"/>
      <c r="C125" s="159" t="s">
        <v>116</v>
      </c>
      <c r="D125" s="159" t="s">
        <v>170</v>
      </c>
      <c r="E125" s="160" t="s">
        <v>592</v>
      </c>
      <c r="F125" s="260" t="s">
        <v>593</v>
      </c>
      <c r="G125" s="261"/>
      <c r="H125" s="261"/>
      <c r="I125" s="261"/>
      <c r="J125" s="161" t="s">
        <v>185</v>
      </c>
      <c r="K125" s="162">
        <v>48</v>
      </c>
      <c r="L125" s="262">
        <v>0</v>
      </c>
      <c r="M125" s="261"/>
      <c r="N125" s="263">
        <f>ROUND(L125*K125,2)</f>
        <v>0</v>
      </c>
      <c r="O125" s="261"/>
      <c r="P125" s="261"/>
      <c r="Q125" s="261"/>
      <c r="R125" s="131"/>
      <c r="T125" s="163" t="s">
        <v>21</v>
      </c>
      <c r="U125" s="42" t="s">
        <v>47</v>
      </c>
      <c r="V125" s="34"/>
      <c r="W125" s="164">
        <f>V125*K125</f>
        <v>0</v>
      </c>
      <c r="X125" s="164">
        <v>0</v>
      </c>
      <c r="Y125" s="164">
        <f>X125*K125</f>
        <v>0</v>
      </c>
      <c r="Z125" s="164">
        <v>0</v>
      </c>
      <c r="AA125" s="165">
        <f>Z125*K125</f>
        <v>0</v>
      </c>
      <c r="AR125" s="16" t="s">
        <v>174</v>
      </c>
      <c r="AT125" s="16" t="s">
        <v>170</v>
      </c>
      <c r="AU125" s="16" t="s">
        <v>116</v>
      </c>
      <c r="AY125" s="16" t="s">
        <v>169</v>
      </c>
      <c r="BE125" s="104">
        <f>IF(U125="základní",N125,0)</f>
        <v>0</v>
      </c>
      <c r="BF125" s="104">
        <f>IF(U125="snížená",N125,0)</f>
        <v>0</v>
      </c>
      <c r="BG125" s="104">
        <f>IF(U125="zákl. přenesená",N125,0)</f>
        <v>0</v>
      </c>
      <c r="BH125" s="104">
        <f>IF(U125="sníž. přenesená",N125,0)</f>
        <v>0</v>
      </c>
      <c r="BI125" s="104">
        <f>IF(U125="nulová",N125,0)</f>
        <v>0</v>
      </c>
      <c r="BJ125" s="16" t="s">
        <v>23</v>
      </c>
      <c r="BK125" s="104">
        <f>ROUND(L125*K125,2)</f>
        <v>0</v>
      </c>
      <c r="BL125" s="16" t="s">
        <v>174</v>
      </c>
      <c r="BM125" s="16" t="s">
        <v>594</v>
      </c>
    </row>
    <row r="126" spans="2:65" s="1" customFormat="1" ht="31.5" customHeight="1">
      <c r="B126" s="129"/>
      <c r="C126" s="159" t="s">
        <v>115</v>
      </c>
      <c r="D126" s="159" t="s">
        <v>170</v>
      </c>
      <c r="E126" s="160" t="s">
        <v>595</v>
      </c>
      <c r="F126" s="260" t="s">
        <v>596</v>
      </c>
      <c r="G126" s="261"/>
      <c r="H126" s="261"/>
      <c r="I126" s="261"/>
      <c r="J126" s="161" t="s">
        <v>173</v>
      </c>
      <c r="K126" s="162">
        <v>63</v>
      </c>
      <c r="L126" s="262">
        <v>0</v>
      </c>
      <c r="M126" s="261"/>
      <c r="N126" s="263">
        <f>ROUND(L126*K126,2)</f>
        <v>0</v>
      </c>
      <c r="O126" s="261"/>
      <c r="P126" s="261"/>
      <c r="Q126" s="261"/>
      <c r="R126" s="131"/>
      <c r="T126" s="163" t="s">
        <v>21</v>
      </c>
      <c r="U126" s="42" t="s">
        <v>47</v>
      </c>
      <c r="V126" s="34"/>
      <c r="W126" s="164">
        <f>V126*K126</f>
        <v>0</v>
      </c>
      <c r="X126" s="164">
        <v>0.00085</v>
      </c>
      <c r="Y126" s="164">
        <f>X126*K126</f>
        <v>0.05355</v>
      </c>
      <c r="Z126" s="164">
        <v>0</v>
      </c>
      <c r="AA126" s="165">
        <f>Z126*K126</f>
        <v>0</v>
      </c>
      <c r="AR126" s="16" t="s">
        <v>174</v>
      </c>
      <c r="AT126" s="16" t="s">
        <v>170</v>
      </c>
      <c r="AU126" s="16" t="s">
        <v>116</v>
      </c>
      <c r="AY126" s="16" t="s">
        <v>169</v>
      </c>
      <c r="BE126" s="104">
        <f>IF(U126="základní",N126,0)</f>
        <v>0</v>
      </c>
      <c r="BF126" s="104">
        <f>IF(U126="snížená",N126,0)</f>
        <v>0</v>
      </c>
      <c r="BG126" s="104">
        <f>IF(U126="zákl. přenesená",N126,0)</f>
        <v>0</v>
      </c>
      <c r="BH126" s="104">
        <f>IF(U126="sníž. přenesená",N126,0)</f>
        <v>0</v>
      </c>
      <c r="BI126" s="104">
        <f>IF(U126="nulová",N126,0)</f>
        <v>0</v>
      </c>
      <c r="BJ126" s="16" t="s">
        <v>23</v>
      </c>
      <c r="BK126" s="104">
        <f>ROUND(L126*K126,2)</f>
        <v>0</v>
      </c>
      <c r="BL126" s="16" t="s">
        <v>174</v>
      </c>
      <c r="BM126" s="16" t="s">
        <v>597</v>
      </c>
    </row>
    <row r="127" spans="2:65" s="1" customFormat="1" ht="31.5" customHeight="1">
      <c r="B127" s="129"/>
      <c r="C127" s="159" t="s">
        <v>174</v>
      </c>
      <c r="D127" s="159" t="s">
        <v>170</v>
      </c>
      <c r="E127" s="160" t="s">
        <v>198</v>
      </c>
      <c r="F127" s="260" t="s">
        <v>598</v>
      </c>
      <c r="G127" s="261"/>
      <c r="H127" s="261"/>
      <c r="I127" s="261"/>
      <c r="J127" s="161" t="s">
        <v>185</v>
      </c>
      <c r="K127" s="162">
        <v>10</v>
      </c>
      <c r="L127" s="262">
        <v>0</v>
      </c>
      <c r="M127" s="261"/>
      <c r="N127" s="263">
        <f>ROUND(L127*K127,2)</f>
        <v>0</v>
      </c>
      <c r="O127" s="261"/>
      <c r="P127" s="261"/>
      <c r="Q127" s="261"/>
      <c r="R127" s="131"/>
      <c r="T127" s="163" t="s">
        <v>21</v>
      </c>
      <c r="U127" s="42" t="s">
        <v>47</v>
      </c>
      <c r="V127" s="34"/>
      <c r="W127" s="164">
        <f>V127*K127</f>
        <v>0</v>
      </c>
      <c r="X127" s="164">
        <v>0</v>
      </c>
      <c r="Y127" s="164">
        <f>X127*K127</f>
        <v>0</v>
      </c>
      <c r="Z127" s="164">
        <v>0</v>
      </c>
      <c r="AA127" s="165">
        <f>Z127*K127</f>
        <v>0</v>
      </c>
      <c r="AR127" s="16" t="s">
        <v>174</v>
      </c>
      <c r="AT127" s="16" t="s">
        <v>170</v>
      </c>
      <c r="AU127" s="16" t="s">
        <v>116</v>
      </c>
      <c r="AY127" s="16" t="s">
        <v>169</v>
      </c>
      <c r="BE127" s="104">
        <f>IF(U127="základní",N127,0)</f>
        <v>0</v>
      </c>
      <c r="BF127" s="104">
        <f>IF(U127="snížená",N127,0)</f>
        <v>0</v>
      </c>
      <c r="BG127" s="104">
        <f>IF(U127="zákl. přenesená",N127,0)</f>
        <v>0</v>
      </c>
      <c r="BH127" s="104">
        <f>IF(U127="sníž. přenesená",N127,0)</f>
        <v>0</v>
      </c>
      <c r="BI127" s="104">
        <f>IF(U127="nulová",N127,0)</f>
        <v>0</v>
      </c>
      <c r="BJ127" s="16" t="s">
        <v>23</v>
      </c>
      <c r="BK127" s="104">
        <f>ROUND(L127*K127,2)</f>
        <v>0</v>
      </c>
      <c r="BL127" s="16" t="s">
        <v>174</v>
      </c>
      <c r="BM127" s="16" t="s">
        <v>599</v>
      </c>
    </row>
    <row r="128" spans="2:65" s="1" customFormat="1" ht="31.5" customHeight="1">
      <c r="B128" s="129"/>
      <c r="C128" s="159" t="s">
        <v>192</v>
      </c>
      <c r="D128" s="159" t="s">
        <v>170</v>
      </c>
      <c r="E128" s="160" t="s">
        <v>600</v>
      </c>
      <c r="F128" s="260" t="s">
        <v>601</v>
      </c>
      <c r="G128" s="261"/>
      <c r="H128" s="261"/>
      <c r="I128" s="261"/>
      <c r="J128" s="161" t="s">
        <v>185</v>
      </c>
      <c r="K128" s="162">
        <v>38</v>
      </c>
      <c r="L128" s="262">
        <v>0</v>
      </c>
      <c r="M128" s="261"/>
      <c r="N128" s="263">
        <f>ROUND(L128*K128,2)</f>
        <v>0</v>
      </c>
      <c r="O128" s="261"/>
      <c r="P128" s="261"/>
      <c r="Q128" s="261"/>
      <c r="R128" s="131"/>
      <c r="T128" s="163" t="s">
        <v>21</v>
      </c>
      <c r="U128" s="42" t="s">
        <v>47</v>
      </c>
      <c r="V128" s="34"/>
      <c r="W128" s="164">
        <f>V128*K128</f>
        <v>0</v>
      </c>
      <c r="X128" s="164">
        <v>0</v>
      </c>
      <c r="Y128" s="164">
        <f>X128*K128</f>
        <v>0</v>
      </c>
      <c r="Z128" s="164">
        <v>0</v>
      </c>
      <c r="AA128" s="165">
        <f>Z128*K128</f>
        <v>0</v>
      </c>
      <c r="AR128" s="16" t="s">
        <v>174</v>
      </c>
      <c r="AT128" s="16" t="s">
        <v>170</v>
      </c>
      <c r="AU128" s="16" t="s">
        <v>116</v>
      </c>
      <c r="AY128" s="16" t="s">
        <v>169</v>
      </c>
      <c r="BE128" s="104">
        <f>IF(U128="základní",N128,0)</f>
        <v>0</v>
      </c>
      <c r="BF128" s="104">
        <f>IF(U128="snížená",N128,0)</f>
        <v>0</v>
      </c>
      <c r="BG128" s="104">
        <f>IF(U128="zákl. přenesená",N128,0)</f>
        <v>0</v>
      </c>
      <c r="BH128" s="104">
        <f>IF(U128="sníž. přenesená",N128,0)</f>
        <v>0</v>
      </c>
      <c r="BI128" s="104">
        <f>IF(U128="nulová",N128,0)</f>
        <v>0</v>
      </c>
      <c r="BJ128" s="16" t="s">
        <v>23</v>
      </c>
      <c r="BK128" s="104">
        <f>ROUND(L128*K128,2)</f>
        <v>0</v>
      </c>
      <c r="BL128" s="16" t="s">
        <v>174</v>
      </c>
      <c r="BM128" s="16" t="s">
        <v>602</v>
      </c>
    </row>
    <row r="129" spans="2:63" s="9" customFormat="1" ht="29.25" customHeight="1">
      <c r="B129" s="148"/>
      <c r="C129" s="149"/>
      <c r="D129" s="158" t="s">
        <v>587</v>
      </c>
      <c r="E129" s="158"/>
      <c r="F129" s="158"/>
      <c r="G129" s="158"/>
      <c r="H129" s="158"/>
      <c r="I129" s="158"/>
      <c r="J129" s="158"/>
      <c r="K129" s="158"/>
      <c r="L129" s="158"/>
      <c r="M129" s="158"/>
      <c r="N129" s="280">
        <f>BK129</f>
        <v>0</v>
      </c>
      <c r="O129" s="281"/>
      <c r="P129" s="281"/>
      <c r="Q129" s="281"/>
      <c r="R129" s="151"/>
      <c r="T129" s="152"/>
      <c r="U129" s="149"/>
      <c r="V129" s="149"/>
      <c r="W129" s="153">
        <f>W130</f>
        <v>0</v>
      </c>
      <c r="X129" s="149"/>
      <c r="Y129" s="153">
        <f>Y130</f>
        <v>0</v>
      </c>
      <c r="Z129" s="149"/>
      <c r="AA129" s="154">
        <f>AA130</f>
        <v>0</v>
      </c>
      <c r="AR129" s="155" t="s">
        <v>23</v>
      </c>
      <c r="AT129" s="156" t="s">
        <v>81</v>
      </c>
      <c r="AU129" s="156" t="s">
        <v>23</v>
      </c>
      <c r="AY129" s="155" t="s">
        <v>169</v>
      </c>
      <c r="BK129" s="157">
        <f>BK130</f>
        <v>0</v>
      </c>
    </row>
    <row r="130" spans="2:65" s="1" customFormat="1" ht="22.5" customHeight="1">
      <c r="B130" s="129"/>
      <c r="C130" s="159" t="s">
        <v>197</v>
      </c>
      <c r="D130" s="159" t="s">
        <v>170</v>
      </c>
      <c r="E130" s="160" t="s">
        <v>603</v>
      </c>
      <c r="F130" s="260" t="s">
        <v>604</v>
      </c>
      <c r="G130" s="261"/>
      <c r="H130" s="261"/>
      <c r="I130" s="261"/>
      <c r="J130" s="161" t="s">
        <v>185</v>
      </c>
      <c r="K130" s="162">
        <v>11</v>
      </c>
      <c r="L130" s="262">
        <v>0</v>
      </c>
      <c r="M130" s="261"/>
      <c r="N130" s="263">
        <f>ROUND(L130*K130,2)</f>
        <v>0</v>
      </c>
      <c r="O130" s="261"/>
      <c r="P130" s="261"/>
      <c r="Q130" s="261"/>
      <c r="R130" s="131"/>
      <c r="T130" s="163" t="s">
        <v>21</v>
      </c>
      <c r="U130" s="42" t="s">
        <v>47</v>
      </c>
      <c r="V130" s="34"/>
      <c r="W130" s="164">
        <f>V130*K130</f>
        <v>0</v>
      </c>
      <c r="X130" s="164">
        <v>0</v>
      </c>
      <c r="Y130" s="164">
        <f>X130*K130</f>
        <v>0</v>
      </c>
      <c r="Z130" s="164">
        <v>0</v>
      </c>
      <c r="AA130" s="165">
        <f>Z130*K130</f>
        <v>0</v>
      </c>
      <c r="AR130" s="16" t="s">
        <v>174</v>
      </c>
      <c r="AT130" s="16" t="s">
        <v>170</v>
      </c>
      <c r="AU130" s="16" t="s">
        <v>116</v>
      </c>
      <c r="AY130" s="16" t="s">
        <v>169</v>
      </c>
      <c r="BE130" s="104">
        <f>IF(U130="základní",N130,0)</f>
        <v>0</v>
      </c>
      <c r="BF130" s="104">
        <f>IF(U130="snížená",N130,0)</f>
        <v>0</v>
      </c>
      <c r="BG130" s="104">
        <f>IF(U130="zákl. přenesená",N130,0)</f>
        <v>0</v>
      </c>
      <c r="BH130" s="104">
        <f>IF(U130="sníž. přenesená",N130,0)</f>
        <v>0</v>
      </c>
      <c r="BI130" s="104">
        <f>IF(U130="nulová",N130,0)</f>
        <v>0</v>
      </c>
      <c r="BJ130" s="16" t="s">
        <v>23</v>
      </c>
      <c r="BK130" s="104">
        <f>ROUND(L130*K130,2)</f>
        <v>0</v>
      </c>
      <c r="BL130" s="16" t="s">
        <v>174</v>
      </c>
      <c r="BM130" s="16" t="s">
        <v>605</v>
      </c>
    </row>
    <row r="131" spans="2:63" s="9" customFormat="1" ht="29.25" customHeight="1">
      <c r="B131" s="148"/>
      <c r="C131" s="149"/>
      <c r="D131" s="158" t="s">
        <v>588</v>
      </c>
      <c r="E131" s="158"/>
      <c r="F131" s="158"/>
      <c r="G131" s="158"/>
      <c r="H131" s="158"/>
      <c r="I131" s="158"/>
      <c r="J131" s="158"/>
      <c r="K131" s="158"/>
      <c r="L131" s="158"/>
      <c r="M131" s="158"/>
      <c r="N131" s="280">
        <f>BK131</f>
        <v>0</v>
      </c>
      <c r="O131" s="281"/>
      <c r="P131" s="281"/>
      <c r="Q131" s="281"/>
      <c r="R131" s="151"/>
      <c r="T131" s="152"/>
      <c r="U131" s="149"/>
      <c r="V131" s="149"/>
      <c r="W131" s="153">
        <f>SUM(W132:W135)</f>
        <v>0</v>
      </c>
      <c r="X131" s="149"/>
      <c r="Y131" s="153">
        <f>SUM(Y132:Y135)</f>
        <v>0.09607</v>
      </c>
      <c r="Z131" s="149"/>
      <c r="AA131" s="154">
        <f>SUM(AA132:AA135)</f>
        <v>0</v>
      </c>
      <c r="AR131" s="155" t="s">
        <v>23</v>
      </c>
      <c r="AT131" s="156" t="s">
        <v>81</v>
      </c>
      <c r="AU131" s="156" t="s">
        <v>23</v>
      </c>
      <c r="AY131" s="155" t="s">
        <v>169</v>
      </c>
      <c r="BK131" s="157">
        <f>SUM(BK132:BK135)</f>
        <v>0</v>
      </c>
    </row>
    <row r="132" spans="2:65" s="1" customFormat="1" ht="31.5" customHeight="1">
      <c r="B132" s="129"/>
      <c r="C132" s="159" t="s">
        <v>201</v>
      </c>
      <c r="D132" s="159" t="s">
        <v>170</v>
      </c>
      <c r="E132" s="160" t="s">
        <v>606</v>
      </c>
      <c r="F132" s="260" t="s">
        <v>607</v>
      </c>
      <c r="G132" s="261"/>
      <c r="H132" s="261"/>
      <c r="I132" s="261"/>
      <c r="J132" s="161" t="s">
        <v>294</v>
      </c>
      <c r="K132" s="162">
        <v>21</v>
      </c>
      <c r="L132" s="262">
        <v>0</v>
      </c>
      <c r="M132" s="261"/>
      <c r="N132" s="263">
        <f>ROUND(L132*K132,2)</f>
        <v>0</v>
      </c>
      <c r="O132" s="261"/>
      <c r="P132" s="261"/>
      <c r="Q132" s="261"/>
      <c r="R132" s="131"/>
      <c r="T132" s="163" t="s">
        <v>21</v>
      </c>
      <c r="U132" s="42" t="s">
        <v>47</v>
      </c>
      <c r="V132" s="34"/>
      <c r="W132" s="164">
        <f>V132*K132</f>
        <v>0</v>
      </c>
      <c r="X132" s="164">
        <v>0</v>
      </c>
      <c r="Y132" s="164">
        <f>X132*K132</f>
        <v>0</v>
      </c>
      <c r="Z132" s="164">
        <v>0</v>
      </c>
      <c r="AA132" s="165">
        <f>Z132*K132</f>
        <v>0</v>
      </c>
      <c r="AR132" s="16" t="s">
        <v>174</v>
      </c>
      <c r="AT132" s="16" t="s">
        <v>170</v>
      </c>
      <c r="AU132" s="16" t="s">
        <v>116</v>
      </c>
      <c r="AY132" s="16" t="s">
        <v>169</v>
      </c>
      <c r="BE132" s="104">
        <f>IF(U132="základní",N132,0)</f>
        <v>0</v>
      </c>
      <c r="BF132" s="104">
        <f>IF(U132="snížená",N132,0)</f>
        <v>0</v>
      </c>
      <c r="BG132" s="104">
        <f>IF(U132="zákl. přenesená",N132,0)</f>
        <v>0</v>
      </c>
      <c r="BH132" s="104">
        <f>IF(U132="sníž. přenesená",N132,0)</f>
        <v>0</v>
      </c>
      <c r="BI132" s="104">
        <f>IF(U132="nulová",N132,0)</f>
        <v>0</v>
      </c>
      <c r="BJ132" s="16" t="s">
        <v>23</v>
      </c>
      <c r="BK132" s="104">
        <f>ROUND(L132*K132,2)</f>
        <v>0</v>
      </c>
      <c r="BL132" s="16" t="s">
        <v>174</v>
      </c>
      <c r="BM132" s="16" t="s">
        <v>608</v>
      </c>
    </row>
    <row r="133" spans="2:65" s="1" customFormat="1" ht="22.5" customHeight="1">
      <c r="B133" s="129"/>
      <c r="C133" s="159" t="s">
        <v>206</v>
      </c>
      <c r="D133" s="159" t="s">
        <v>170</v>
      </c>
      <c r="E133" s="160" t="s">
        <v>609</v>
      </c>
      <c r="F133" s="260" t="s">
        <v>610</v>
      </c>
      <c r="G133" s="261"/>
      <c r="H133" s="261"/>
      <c r="I133" s="261"/>
      <c r="J133" s="161" t="s">
        <v>280</v>
      </c>
      <c r="K133" s="162">
        <v>1</v>
      </c>
      <c r="L133" s="262">
        <v>0</v>
      </c>
      <c r="M133" s="261"/>
      <c r="N133" s="263">
        <f>ROUND(L133*K133,2)</f>
        <v>0</v>
      </c>
      <c r="O133" s="261"/>
      <c r="P133" s="261"/>
      <c r="Q133" s="261"/>
      <c r="R133" s="131"/>
      <c r="T133" s="163" t="s">
        <v>21</v>
      </c>
      <c r="U133" s="42" t="s">
        <v>47</v>
      </c>
      <c r="V133" s="34"/>
      <c r="W133" s="164">
        <f>V133*K133</f>
        <v>0</v>
      </c>
      <c r="X133" s="164">
        <v>0.02677</v>
      </c>
      <c r="Y133" s="164">
        <f>X133*K133</f>
        <v>0.02677</v>
      </c>
      <c r="Z133" s="164">
        <v>0</v>
      </c>
      <c r="AA133" s="165">
        <f>Z133*K133</f>
        <v>0</v>
      </c>
      <c r="AR133" s="16" t="s">
        <v>174</v>
      </c>
      <c r="AT133" s="16" t="s">
        <v>170</v>
      </c>
      <c r="AU133" s="16" t="s">
        <v>116</v>
      </c>
      <c r="AY133" s="16" t="s">
        <v>169</v>
      </c>
      <c r="BE133" s="104">
        <f>IF(U133="základní",N133,0)</f>
        <v>0</v>
      </c>
      <c r="BF133" s="104">
        <f>IF(U133="snížená",N133,0)</f>
        <v>0</v>
      </c>
      <c r="BG133" s="104">
        <f>IF(U133="zákl. přenesená",N133,0)</f>
        <v>0</v>
      </c>
      <c r="BH133" s="104">
        <f>IF(U133="sníž. přenesená",N133,0)</f>
        <v>0</v>
      </c>
      <c r="BI133" s="104">
        <f>IF(U133="nulová",N133,0)</f>
        <v>0</v>
      </c>
      <c r="BJ133" s="16" t="s">
        <v>23</v>
      </c>
      <c r="BK133" s="104">
        <f>ROUND(L133*K133,2)</f>
        <v>0</v>
      </c>
      <c r="BL133" s="16" t="s">
        <v>174</v>
      </c>
      <c r="BM133" s="16" t="s">
        <v>611</v>
      </c>
    </row>
    <row r="134" spans="2:65" s="1" customFormat="1" ht="31.5" customHeight="1">
      <c r="B134" s="129"/>
      <c r="C134" s="159" t="s">
        <v>210</v>
      </c>
      <c r="D134" s="159" t="s">
        <v>170</v>
      </c>
      <c r="E134" s="160" t="s">
        <v>612</v>
      </c>
      <c r="F134" s="260" t="s">
        <v>613</v>
      </c>
      <c r="G134" s="261"/>
      <c r="H134" s="261"/>
      <c r="I134" s="261"/>
      <c r="J134" s="161" t="s">
        <v>294</v>
      </c>
      <c r="K134" s="162">
        <v>21</v>
      </c>
      <c r="L134" s="262">
        <v>0</v>
      </c>
      <c r="M134" s="261"/>
      <c r="N134" s="263">
        <f>ROUND(L134*K134,2)</f>
        <v>0</v>
      </c>
      <c r="O134" s="261"/>
      <c r="P134" s="261"/>
      <c r="Q134" s="261"/>
      <c r="R134" s="131"/>
      <c r="T134" s="163" t="s">
        <v>21</v>
      </c>
      <c r="U134" s="42" t="s">
        <v>47</v>
      </c>
      <c r="V134" s="34"/>
      <c r="W134" s="164">
        <f>V134*K134</f>
        <v>0</v>
      </c>
      <c r="X134" s="164">
        <v>0.0033</v>
      </c>
      <c r="Y134" s="164">
        <f>X134*K134</f>
        <v>0.0693</v>
      </c>
      <c r="Z134" s="164">
        <v>0</v>
      </c>
      <c r="AA134" s="165">
        <f>Z134*K134</f>
        <v>0</v>
      </c>
      <c r="AR134" s="16" t="s">
        <v>174</v>
      </c>
      <c r="AT134" s="16" t="s">
        <v>170</v>
      </c>
      <c r="AU134" s="16" t="s">
        <v>116</v>
      </c>
      <c r="AY134" s="16" t="s">
        <v>169</v>
      </c>
      <c r="BE134" s="104">
        <f>IF(U134="základní",N134,0)</f>
        <v>0</v>
      </c>
      <c r="BF134" s="104">
        <f>IF(U134="snížená",N134,0)</f>
        <v>0</v>
      </c>
      <c r="BG134" s="104">
        <f>IF(U134="zákl. přenesená",N134,0)</f>
        <v>0</v>
      </c>
      <c r="BH134" s="104">
        <f>IF(U134="sníž. přenesená",N134,0)</f>
        <v>0</v>
      </c>
      <c r="BI134" s="104">
        <f>IF(U134="nulová",N134,0)</f>
        <v>0</v>
      </c>
      <c r="BJ134" s="16" t="s">
        <v>23</v>
      </c>
      <c r="BK134" s="104">
        <f>ROUND(L134*K134,2)</f>
        <v>0</v>
      </c>
      <c r="BL134" s="16" t="s">
        <v>174</v>
      </c>
      <c r="BM134" s="16" t="s">
        <v>614</v>
      </c>
    </row>
    <row r="135" spans="2:65" s="1" customFormat="1" ht="22.5" customHeight="1">
      <c r="B135" s="129"/>
      <c r="C135" s="159" t="s">
        <v>28</v>
      </c>
      <c r="D135" s="159" t="s">
        <v>170</v>
      </c>
      <c r="E135" s="160" t="s">
        <v>615</v>
      </c>
      <c r="F135" s="260" t="s">
        <v>616</v>
      </c>
      <c r="G135" s="261"/>
      <c r="H135" s="261"/>
      <c r="I135" s="261"/>
      <c r="J135" s="161" t="s">
        <v>294</v>
      </c>
      <c r="K135" s="162">
        <v>21</v>
      </c>
      <c r="L135" s="262">
        <v>0</v>
      </c>
      <c r="M135" s="261"/>
      <c r="N135" s="263">
        <f>ROUND(L135*K135,2)</f>
        <v>0</v>
      </c>
      <c r="O135" s="261"/>
      <c r="P135" s="261"/>
      <c r="Q135" s="261"/>
      <c r="R135" s="131"/>
      <c r="T135" s="163" t="s">
        <v>21</v>
      </c>
      <c r="U135" s="42" t="s">
        <v>47</v>
      </c>
      <c r="V135" s="34"/>
      <c r="W135" s="164">
        <f>V135*K135</f>
        <v>0</v>
      </c>
      <c r="X135" s="164">
        <v>0</v>
      </c>
      <c r="Y135" s="164">
        <f>X135*K135</f>
        <v>0</v>
      </c>
      <c r="Z135" s="164">
        <v>0</v>
      </c>
      <c r="AA135" s="165">
        <f>Z135*K135</f>
        <v>0</v>
      </c>
      <c r="AR135" s="16" t="s">
        <v>174</v>
      </c>
      <c r="AT135" s="16" t="s">
        <v>170</v>
      </c>
      <c r="AU135" s="16" t="s">
        <v>116</v>
      </c>
      <c r="AY135" s="16" t="s">
        <v>169</v>
      </c>
      <c r="BE135" s="104">
        <f>IF(U135="základní",N135,0)</f>
        <v>0</v>
      </c>
      <c r="BF135" s="104">
        <f>IF(U135="snížená",N135,0)</f>
        <v>0</v>
      </c>
      <c r="BG135" s="104">
        <f>IF(U135="zákl. přenesená",N135,0)</f>
        <v>0</v>
      </c>
      <c r="BH135" s="104">
        <f>IF(U135="sníž. přenesená",N135,0)</f>
        <v>0</v>
      </c>
      <c r="BI135" s="104">
        <f>IF(U135="nulová",N135,0)</f>
        <v>0</v>
      </c>
      <c r="BJ135" s="16" t="s">
        <v>23</v>
      </c>
      <c r="BK135" s="104">
        <f>ROUND(L135*K135,2)</f>
        <v>0</v>
      </c>
      <c r="BL135" s="16" t="s">
        <v>174</v>
      </c>
      <c r="BM135" s="16" t="s">
        <v>617</v>
      </c>
    </row>
    <row r="136" spans="2:63" s="9" customFormat="1" ht="29.25" customHeight="1">
      <c r="B136" s="148"/>
      <c r="C136" s="149"/>
      <c r="D136" s="158" t="s">
        <v>141</v>
      </c>
      <c r="E136" s="158"/>
      <c r="F136" s="158"/>
      <c r="G136" s="158"/>
      <c r="H136" s="158"/>
      <c r="I136" s="158"/>
      <c r="J136" s="158"/>
      <c r="K136" s="158"/>
      <c r="L136" s="158"/>
      <c r="M136" s="158"/>
      <c r="N136" s="280">
        <f>BK136</f>
        <v>0</v>
      </c>
      <c r="O136" s="281"/>
      <c r="P136" s="281"/>
      <c r="Q136" s="281"/>
      <c r="R136" s="151"/>
      <c r="T136" s="152"/>
      <c r="U136" s="149"/>
      <c r="V136" s="149"/>
      <c r="W136" s="153">
        <f>W137</f>
        <v>0</v>
      </c>
      <c r="X136" s="149"/>
      <c r="Y136" s="153">
        <f>Y137</f>
        <v>0.91008</v>
      </c>
      <c r="Z136" s="149"/>
      <c r="AA136" s="154">
        <f>AA137</f>
        <v>0</v>
      </c>
      <c r="AR136" s="155" t="s">
        <v>23</v>
      </c>
      <c r="AT136" s="156" t="s">
        <v>81</v>
      </c>
      <c r="AU136" s="156" t="s">
        <v>23</v>
      </c>
      <c r="AY136" s="155" t="s">
        <v>169</v>
      </c>
      <c r="BK136" s="157">
        <f>BK137</f>
        <v>0</v>
      </c>
    </row>
    <row r="137" spans="2:65" s="1" customFormat="1" ht="31.5" customHeight="1">
      <c r="B137" s="129"/>
      <c r="C137" s="159" t="s">
        <v>218</v>
      </c>
      <c r="D137" s="159" t="s">
        <v>170</v>
      </c>
      <c r="E137" s="160" t="s">
        <v>618</v>
      </c>
      <c r="F137" s="260" t="s">
        <v>619</v>
      </c>
      <c r="G137" s="261"/>
      <c r="H137" s="261"/>
      <c r="I137" s="261"/>
      <c r="J137" s="161" t="s">
        <v>280</v>
      </c>
      <c r="K137" s="162">
        <v>2</v>
      </c>
      <c r="L137" s="262">
        <v>0</v>
      </c>
      <c r="M137" s="261"/>
      <c r="N137" s="263">
        <f>ROUND(L137*K137,2)</f>
        <v>0</v>
      </c>
      <c r="O137" s="261"/>
      <c r="P137" s="261"/>
      <c r="Q137" s="261"/>
      <c r="R137" s="131"/>
      <c r="T137" s="163" t="s">
        <v>21</v>
      </c>
      <c r="U137" s="42" t="s">
        <v>47</v>
      </c>
      <c r="V137" s="34"/>
      <c r="W137" s="164">
        <f>V137*K137</f>
        <v>0</v>
      </c>
      <c r="X137" s="164">
        <v>0.45504</v>
      </c>
      <c r="Y137" s="164">
        <f>X137*K137</f>
        <v>0.91008</v>
      </c>
      <c r="Z137" s="164">
        <v>0</v>
      </c>
      <c r="AA137" s="165">
        <f>Z137*K137</f>
        <v>0</v>
      </c>
      <c r="AR137" s="16" t="s">
        <v>174</v>
      </c>
      <c r="AT137" s="16" t="s">
        <v>170</v>
      </c>
      <c r="AU137" s="16" t="s">
        <v>116</v>
      </c>
      <c r="AY137" s="16" t="s">
        <v>169</v>
      </c>
      <c r="BE137" s="104">
        <f>IF(U137="základní",N137,0)</f>
        <v>0</v>
      </c>
      <c r="BF137" s="104">
        <f>IF(U137="snížená",N137,0)</f>
        <v>0</v>
      </c>
      <c r="BG137" s="104">
        <f>IF(U137="zákl. přenesená",N137,0)</f>
        <v>0</v>
      </c>
      <c r="BH137" s="104">
        <f>IF(U137="sníž. přenesená",N137,0)</f>
        <v>0</v>
      </c>
      <c r="BI137" s="104">
        <f>IF(U137="nulová",N137,0)</f>
        <v>0</v>
      </c>
      <c r="BJ137" s="16" t="s">
        <v>23</v>
      </c>
      <c r="BK137" s="104">
        <f>ROUND(L137*K137,2)</f>
        <v>0</v>
      </c>
      <c r="BL137" s="16" t="s">
        <v>174</v>
      </c>
      <c r="BM137" s="16" t="s">
        <v>620</v>
      </c>
    </row>
    <row r="138" spans="2:63" s="1" customFormat="1" ht="49.5" customHeight="1">
      <c r="B138" s="33"/>
      <c r="C138" s="34"/>
      <c r="D138" s="150" t="s">
        <v>393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284">
        <f aca="true" t="shared" si="5" ref="N138:N143">BK138</f>
        <v>0</v>
      </c>
      <c r="O138" s="285"/>
      <c r="P138" s="285"/>
      <c r="Q138" s="285"/>
      <c r="R138" s="35"/>
      <c r="T138" s="72"/>
      <c r="U138" s="34"/>
      <c r="V138" s="34"/>
      <c r="W138" s="34"/>
      <c r="X138" s="34"/>
      <c r="Y138" s="34"/>
      <c r="Z138" s="34"/>
      <c r="AA138" s="73"/>
      <c r="AT138" s="16" t="s">
        <v>81</v>
      </c>
      <c r="AU138" s="16" t="s">
        <v>82</v>
      </c>
      <c r="AY138" s="16" t="s">
        <v>394</v>
      </c>
      <c r="BK138" s="104">
        <f>SUM(BK139:BK143)</f>
        <v>0</v>
      </c>
    </row>
    <row r="139" spans="2:63" s="1" customFormat="1" ht="21.75" customHeight="1">
      <c r="B139" s="33"/>
      <c r="C139" s="178" t="s">
        <v>21</v>
      </c>
      <c r="D139" s="178" t="s">
        <v>170</v>
      </c>
      <c r="E139" s="179" t="s">
        <v>21</v>
      </c>
      <c r="F139" s="272" t="s">
        <v>21</v>
      </c>
      <c r="G139" s="273"/>
      <c r="H139" s="273"/>
      <c r="I139" s="273"/>
      <c r="J139" s="180" t="s">
        <v>21</v>
      </c>
      <c r="K139" s="181"/>
      <c r="L139" s="262"/>
      <c r="M139" s="274"/>
      <c r="N139" s="275">
        <f t="shared" si="5"/>
        <v>0</v>
      </c>
      <c r="O139" s="274"/>
      <c r="P139" s="274"/>
      <c r="Q139" s="274"/>
      <c r="R139" s="35"/>
      <c r="T139" s="163" t="s">
        <v>21</v>
      </c>
      <c r="U139" s="182" t="s">
        <v>47</v>
      </c>
      <c r="V139" s="34"/>
      <c r="W139" s="34"/>
      <c r="X139" s="34"/>
      <c r="Y139" s="34"/>
      <c r="Z139" s="34"/>
      <c r="AA139" s="73"/>
      <c r="AT139" s="16" t="s">
        <v>394</v>
      </c>
      <c r="AU139" s="16" t="s">
        <v>23</v>
      </c>
      <c r="AY139" s="16" t="s">
        <v>394</v>
      </c>
      <c r="BE139" s="104">
        <f>IF(U139="základní",N139,0)</f>
        <v>0</v>
      </c>
      <c r="BF139" s="104">
        <f>IF(U139="snížená",N139,0)</f>
        <v>0</v>
      </c>
      <c r="BG139" s="104">
        <f>IF(U139="zákl. přenesená",N139,0)</f>
        <v>0</v>
      </c>
      <c r="BH139" s="104">
        <f>IF(U139="sníž. přenesená",N139,0)</f>
        <v>0</v>
      </c>
      <c r="BI139" s="104">
        <f>IF(U139="nulová",N139,0)</f>
        <v>0</v>
      </c>
      <c r="BJ139" s="16" t="s">
        <v>23</v>
      </c>
      <c r="BK139" s="104">
        <f>L139*K139</f>
        <v>0</v>
      </c>
    </row>
    <row r="140" spans="2:63" s="1" customFormat="1" ht="21.75" customHeight="1">
      <c r="B140" s="33"/>
      <c r="C140" s="178" t="s">
        <v>21</v>
      </c>
      <c r="D140" s="178" t="s">
        <v>170</v>
      </c>
      <c r="E140" s="179" t="s">
        <v>21</v>
      </c>
      <c r="F140" s="272" t="s">
        <v>21</v>
      </c>
      <c r="G140" s="273"/>
      <c r="H140" s="273"/>
      <c r="I140" s="273"/>
      <c r="J140" s="180" t="s">
        <v>21</v>
      </c>
      <c r="K140" s="181"/>
      <c r="L140" s="262"/>
      <c r="M140" s="274"/>
      <c r="N140" s="275">
        <f t="shared" si="5"/>
        <v>0</v>
      </c>
      <c r="O140" s="274"/>
      <c r="P140" s="274"/>
      <c r="Q140" s="274"/>
      <c r="R140" s="35"/>
      <c r="T140" s="163" t="s">
        <v>21</v>
      </c>
      <c r="U140" s="182" t="s">
        <v>47</v>
      </c>
      <c r="V140" s="34"/>
      <c r="W140" s="34"/>
      <c r="X140" s="34"/>
      <c r="Y140" s="34"/>
      <c r="Z140" s="34"/>
      <c r="AA140" s="73"/>
      <c r="AT140" s="16" t="s">
        <v>394</v>
      </c>
      <c r="AU140" s="16" t="s">
        <v>23</v>
      </c>
      <c r="AY140" s="16" t="s">
        <v>394</v>
      </c>
      <c r="BE140" s="104">
        <f>IF(U140="základní",N140,0)</f>
        <v>0</v>
      </c>
      <c r="BF140" s="104">
        <f>IF(U140="snížená",N140,0)</f>
        <v>0</v>
      </c>
      <c r="BG140" s="104">
        <f>IF(U140="zákl. přenesená",N140,0)</f>
        <v>0</v>
      </c>
      <c r="BH140" s="104">
        <f>IF(U140="sníž. přenesená",N140,0)</f>
        <v>0</v>
      </c>
      <c r="BI140" s="104">
        <f>IF(U140="nulová",N140,0)</f>
        <v>0</v>
      </c>
      <c r="BJ140" s="16" t="s">
        <v>23</v>
      </c>
      <c r="BK140" s="104">
        <f>L140*K140</f>
        <v>0</v>
      </c>
    </row>
    <row r="141" spans="2:63" s="1" customFormat="1" ht="21.75" customHeight="1">
      <c r="B141" s="33"/>
      <c r="C141" s="178" t="s">
        <v>21</v>
      </c>
      <c r="D141" s="178" t="s">
        <v>170</v>
      </c>
      <c r="E141" s="179" t="s">
        <v>21</v>
      </c>
      <c r="F141" s="272" t="s">
        <v>21</v>
      </c>
      <c r="G141" s="273"/>
      <c r="H141" s="273"/>
      <c r="I141" s="273"/>
      <c r="J141" s="180" t="s">
        <v>21</v>
      </c>
      <c r="K141" s="181"/>
      <c r="L141" s="262"/>
      <c r="M141" s="274"/>
      <c r="N141" s="275">
        <f t="shared" si="5"/>
        <v>0</v>
      </c>
      <c r="O141" s="274"/>
      <c r="P141" s="274"/>
      <c r="Q141" s="274"/>
      <c r="R141" s="35"/>
      <c r="T141" s="163" t="s">
        <v>21</v>
      </c>
      <c r="U141" s="182" t="s">
        <v>47</v>
      </c>
      <c r="V141" s="34"/>
      <c r="W141" s="34"/>
      <c r="X141" s="34"/>
      <c r="Y141" s="34"/>
      <c r="Z141" s="34"/>
      <c r="AA141" s="73"/>
      <c r="AT141" s="16" t="s">
        <v>394</v>
      </c>
      <c r="AU141" s="16" t="s">
        <v>23</v>
      </c>
      <c r="AY141" s="16" t="s">
        <v>394</v>
      </c>
      <c r="BE141" s="104">
        <f>IF(U141="základní",N141,0)</f>
        <v>0</v>
      </c>
      <c r="BF141" s="104">
        <f>IF(U141="snížená",N141,0)</f>
        <v>0</v>
      </c>
      <c r="BG141" s="104">
        <f>IF(U141="zákl. přenesená",N141,0)</f>
        <v>0</v>
      </c>
      <c r="BH141" s="104">
        <f>IF(U141="sníž. přenesená",N141,0)</f>
        <v>0</v>
      </c>
      <c r="BI141" s="104">
        <f>IF(U141="nulová",N141,0)</f>
        <v>0</v>
      </c>
      <c r="BJ141" s="16" t="s">
        <v>23</v>
      </c>
      <c r="BK141" s="104">
        <f>L141*K141</f>
        <v>0</v>
      </c>
    </row>
    <row r="142" spans="2:63" s="1" customFormat="1" ht="21.75" customHeight="1">
      <c r="B142" s="33"/>
      <c r="C142" s="178" t="s">
        <v>21</v>
      </c>
      <c r="D142" s="178" t="s">
        <v>170</v>
      </c>
      <c r="E142" s="179" t="s">
        <v>21</v>
      </c>
      <c r="F142" s="272" t="s">
        <v>21</v>
      </c>
      <c r="G142" s="273"/>
      <c r="H142" s="273"/>
      <c r="I142" s="273"/>
      <c r="J142" s="180" t="s">
        <v>21</v>
      </c>
      <c r="K142" s="181"/>
      <c r="L142" s="262"/>
      <c r="M142" s="274"/>
      <c r="N142" s="275">
        <f t="shared" si="5"/>
        <v>0</v>
      </c>
      <c r="O142" s="274"/>
      <c r="P142" s="274"/>
      <c r="Q142" s="274"/>
      <c r="R142" s="35"/>
      <c r="T142" s="163" t="s">
        <v>21</v>
      </c>
      <c r="U142" s="182" t="s">
        <v>47</v>
      </c>
      <c r="V142" s="34"/>
      <c r="W142" s="34"/>
      <c r="X142" s="34"/>
      <c r="Y142" s="34"/>
      <c r="Z142" s="34"/>
      <c r="AA142" s="73"/>
      <c r="AT142" s="16" t="s">
        <v>394</v>
      </c>
      <c r="AU142" s="16" t="s">
        <v>23</v>
      </c>
      <c r="AY142" s="16" t="s">
        <v>394</v>
      </c>
      <c r="BE142" s="104">
        <f>IF(U142="základní",N142,0)</f>
        <v>0</v>
      </c>
      <c r="BF142" s="104">
        <f>IF(U142="snížená",N142,0)</f>
        <v>0</v>
      </c>
      <c r="BG142" s="104">
        <f>IF(U142="zákl. přenesená",N142,0)</f>
        <v>0</v>
      </c>
      <c r="BH142" s="104">
        <f>IF(U142="sníž. přenesená",N142,0)</f>
        <v>0</v>
      </c>
      <c r="BI142" s="104">
        <f>IF(U142="nulová",N142,0)</f>
        <v>0</v>
      </c>
      <c r="BJ142" s="16" t="s">
        <v>23</v>
      </c>
      <c r="BK142" s="104">
        <f>L142*K142</f>
        <v>0</v>
      </c>
    </row>
    <row r="143" spans="2:63" s="1" customFormat="1" ht="21.75" customHeight="1">
      <c r="B143" s="33"/>
      <c r="C143" s="178" t="s">
        <v>21</v>
      </c>
      <c r="D143" s="178" t="s">
        <v>170</v>
      </c>
      <c r="E143" s="179" t="s">
        <v>21</v>
      </c>
      <c r="F143" s="272" t="s">
        <v>21</v>
      </c>
      <c r="G143" s="273"/>
      <c r="H143" s="273"/>
      <c r="I143" s="273"/>
      <c r="J143" s="180" t="s">
        <v>21</v>
      </c>
      <c r="K143" s="181"/>
      <c r="L143" s="262"/>
      <c r="M143" s="274"/>
      <c r="N143" s="275">
        <f t="shared" si="5"/>
        <v>0</v>
      </c>
      <c r="O143" s="274"/>
      <c r="P143" s="274"/>
      <c r="Q143" s="274"/>
      <c r="R143" s="35"/>
      <c r="T143" s="163" t="s">
        <v>21</v>
      </c>
      <c r="U143" s="182" t="s">
        <v>47</v>
      </c>
      <c r="V143" s="54"/>
      <c r="W143" s="54"/>
      <c r="X143" s="54"/>
      <c r="Y143" s="54"/>
      <c r="Z143" s="54"/>
      <c r="AA143" s="56"/>
      <c r="AT143" s="16" t="s">
        <v>394</v>
      </c>
      <c r="AU143" s="16" t="s">
        <v>23</v>
      </c>
      <c r="AY143" s="16" t="s">
        <v>394</v>
      </c>
      <c r="BE143" s="104">
        <f>IF(U143="základní",N143,0)</f>
        <v>0</v>
      </c>
      <c r="BF143" s="104">
        <f>IF(U143="snížená",N143,0)</f>
        <v>0</v>
      </c>
      <c r="BG143" s="104">
        <f>IF(U143="zákl. přenesená",N143,0)</f>
        <v>0</v>
      </c>
      <c r="BH143" s="104">
        <f>IF(U143="sníž. přenesená",N143,0)</f>
        <v>0</v>
      </c>
      <c r="BI143" s="104">
        <f>IF(U143="nulová",N143,0)</f>
        <v>0</v>
      </c>
      <c r="BJ143" s="16" t="s">
        <v>23</v>
      </c>
      <c r="BK143" s="104">
        <f>L143*K143</f>
        <v>0</v>
      </c>
    </row>
    <row r="144" spans="2:18" s="1" customFormat="1" ht="6.75" customHeight="1">
      <c r="B144" s="57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9"/>
    </row>
  </sheetData>
  <sheetProtection password="CC35" sheet="1" objects="1" scenarios="1" formatColumns="0" formatRows="0" sort="0" autoFilter="0"/>
  <mergeCells count="123">
    <mergeCell ref="H1:K1"/>
    <mergeCell ref="S2:AC2"/>
    <mergeCell ref="F143:I143"/>
    <mergeCell ref="L143:M143"/>
    <mergeCell ref="N143:Q143"/>
    <mergeCell ref="N121:Q121"/>
    <mergeCell ref="N122:Q122"/>
    <mergeCell ref="N123:Q123"/>
    <mergeCell ref="N129:Q129"/>
    <mergeCell ref="N131:Q131"/>
    <mergeCell ref="N136:Q136"/>
    <mergeCell ref="N138:Q138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7:I137"/>
    <mergeCell ref="L137:M137"/>
    <mergeCell ref="N137:Q137"/>
    <mergeCell ref="F133:I133"/>
    <mergeCell ref="L133:M133"/>
    <mergeCell ref="N133:Q133"/>
    <mergeCell ref="F134:I134"/>
    <mergeCell ref="L134:M134"/>
    <mergeCell ref="N134:Q134"/>
    <mergeCell ref="F130:I130"/>
    <mergeCell ref="L130:M130"/>
    <mergeCell ref="N130:Q130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02:Q102"/>
    <mergeCell ref="L104:Q104"/>
    <mergeCell ref="C110:Q110"/>
    <mergeCell ref="F112:P112"/>
    <mergeCell ref="F113:P113"/>
    <mergeCell ref="M115:P115"/>
    <mergeCell ref="D99:H99"/>
    <mergeCell ref="N99:Q99"/>
    <mergeCell ref="D100:H100"/>
    <mergeCell ref="N100:Q100"/>
    <mergeCell ref="D101:H101"/>
    <mergeCell ref="N101:Q101"/>
    <mergeCell ref="N94:Q94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39:D144">
      <formula1>"K,M"</formula1>
    </dataValidation>
    <dataValidation type="list" allowBlank="1" showInputMessage="1" showErrorMessage="1" error="Povoleny jsou hodnoty základní, snížená, zákl. přenesená, sníž. přenesená, nulová." sqref="U139:U14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298"/>
      <c r="B1" s="295"/>
      <c r="C1" s="295"/>
      <c r="D1" s="296" t="s">
        <v>1</v>
      </c>
      <c r="E1" s="295"/>
      <c r="F1" s="297" t="s">
        <v>729</v>
      </c>
      <c r="G1" s="297"/>
      <c r="H1" s="299" t="s">
        <v>730</v>
      </c>
      <c r="I1" s="299"/>
      <c r="J1" s="299"/>
      <c r="K1" s="299"/>
      <c r="L1" s="297" t="s">
        <v>731</v>
      </c>
      <c r="M1" s="295"/>
      <c r="N1" s="295"/>
      <c r="O1" s="296" t="s">
        <v>111</v>
      </c>
      <c r="P1" s="295"/>
      <c r="Q1" s="295"/>
      <c r="R1" s="295"/>
      <c r="S1" s="297" t="s">
        <v>732</v>
      </c>
      <c r="T1" s="297"/>
      <c r="U1" s="298"/>
      <c r="V1" s="29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99" t="s">
        <v>5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S2" s="240" t="s">
        <v>6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6" t="s">
        <v>98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116</v>
      </c>
    </row>
    <row r="4" spans="2:46" ht="36.75" customHeight="1">
      <c r="B4" s="20"/>
      <c r="C4" s="201" t="s">
        <v>120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8" t="s">
        <v>17</v>
      </c>
      <c r="E6" s="21"/>
      <c r="F6" s="241" t="str">
        <f>'Rekapitulace stavby'!K6</f>
        <v>REVITALIZACE PARKU A NÁMĚSTÍ KRAKOV - Etapa III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1"/>
      <c r="R6" s="22"/>
    </row>
    <row r="7" spans="2:18" s="1" customFormat="1" ht="32.25" customHeight="1">
      <c r="B7" s="33"/>
      <c r="C7" s="34"/>
      <c r="D7" s="27" t="s">
        <v>130</v>
      </c>
      <c r="E7" s="34"/>
      <c r="F7" s="207" t="s">
        <v>621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34"/>
      <c r="R7" s="35"/>
    </row>
    <row r="8" spans="2:18" s="1" customFormat="1" ht="14.25" customHeight="1">
      <c r="B8" s="33"/>
      <c r="C8" s="34"/>
      <c r="D8" s="28" t="s">
        <v>20</v>
      </c>
      <c r="E8" s="34"/>
      <c r="F8" s="26" t="s">
        <v>21</v>
      </c>
      <c r="G8" s="34"/>
      <c r="H8" s="34"/>
      <c r="I8" s="34"/>
      <c r="J8" s="34"/>
      <c r="K8" s="34"/>
      <c r="L8" s="34"/>
      <c r="M8" s="28" t="s">
        <v>22</v>
      </c>
      <c r="N8" s="34"/>
      <c r="O8" s="26" t="s">
        <v>21</v>
      </c>
      <c r="P8" s="34"/>
      <c r="Q8" s="34"/>
      <c r="R8" s="35"/>
    </row>
    <row r="9" spans="2:18" s="1" customFormat="1" ht="14.25" customHeight="1">
      <c r="B9" s="33"/>
      <c r="C9" s="34"/>
      <c r="D9" s="28" t="s">
        <v>24</v>
      </c>
      <c r="E9" s="34"/>
      <c r="F9" s="26" t="s">
        <v>25</v>
      </c>
      <c r="G9" s="34"/>
      <c r="H9" s="34"/>
      <c r="I9" s="34"/>
      <c r="J9" s="34"/>
      <c r="K9" s="34"/>
      <c r="L9" s="34"/>
      <c r="M9" s="28" t="s">
        <v>26</v>
      </c>
      <c r="N9" s="34"/>
      <c r="O9" s="242" t="str">
        <f>'Rekapitulace stavby'!AN8</f>
        <v>16.12.2016</v>
      </c>
      <c r="P9" s="220"/>
      <c r="Q9" s="34"/>
      <c r="R9" s="35"/>
    </row>
    <row r="10" spans="2:18" s="1" customFormat="1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25" customHeight="1">
      <c r="B11" s="33"/>
      <c r="C11" s="34"/>
      <c r="D11" s="28" t="s">
        <v>30</v>
      </c>
      <c r="E11" s="34"/>
      <c r="F11" s="34"/>
      <c r="G11" s="34"/>
      <c r="H11" s="34"/>
      <c r="I11" s="34"/>
      <c r="J11" s="34"/>
      <c r="K11" s="34"/>
      <c r="L11" s="34"/>
      <c r="M11" s="28" t="s">
        <v>31</v>
      </c>
      <c r="N11" s="34"/>
      <c r="O11" s="206">
        <f>IF('Rekapitulace stavby'!AN10="","",'Rekapitulace stavby'!AN10)</f>
      </c>
      <c r="P11" s="220"/>
      <c r="Q11" s="34"/>
      <c r="R11" s="35"/>
    </row>
    <row r="12" spans="2:18" s="1" customFormat="1" ht="18" customHeight="1">
      <c r="B12" s="33"/>
      <c r="C12" s="34"/>
      <c r="D12" s="34"/>
      <c r="E12" s="26" t="str">
        <f>IF('Rekapitulace stavby'!E11="","",'Rekapitulace stavby'!E11)</f>
        <v>Městská část Praha 8, Zenklova 1/35, Praha 8</v>
      </c>
      <c r="F12" s="34"/>
      <c r="G12" s="34"/>
      <c r="H12" s="34"/>
      <c r="I12" s="34"/>
      <c r="J12" s="34"/>
      <c r="K12" s="34"/>
      <c r="L12" s="34"/>
      <c r="M12" s="28" t="s">
        <v>33</v>
      </c>
      <c r="N12" s="34"/>
      <c r="O12" s="206">
        <f>IF('Rekapitulace stavby'!AN11="","",'Rekapitulace stavby'!AN11)</f>
      </c>
      <c r="P12" s="220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28" t="s">
        <v>34</v>
      </c>
      <c r="E14" s="34"/>
      <c r="F14" s="34"/>
      <c r="G14" s="34"/>
      <c r="H14" s="34"/>
      <c r="I14" s="34"/>
      <c r="J14" s="34"/>
      <c r="K14" s="34"/>
      <c r="L14" s="34"/>
      <c r="M14" s="28" t="s">
        <v>31</v>
      </c>
      <c r="N14" s="34"/>
      <c r="O14" s="243" t="str">
        <f>IF('Rekapitulace stavby'!AN13="","",'Rekapitulace stavby'!AN13)</f>
        <v>Vyplň údaj</v>
      </c>
      <c r="P14" s="220"/>
      <c r="Q14" s="34"/>
      <c r="R14" s="35"/>
    </row>
    <row r="15" spans="2:18" s="1" customFormat="1" ht="18" customHeight="1">
      <c r="B15" s="33"/>
      <c r="C15" s="34"/>
      <c r="D15" s="34"/>
      <c r="E15" s="243" t="str">
        <f>IF('Rekapitulace stavby'!E14="","",'Rekapitulace stavby'!E14)</f>
        <v>Vyplň údaj</v>
      </c>
      <c r="F15" s="220"/>
      <c r="G15" s="220"/>
      <c r="H15" s="220"/>
      <c r="I15" s="220"/>
      <c r="J15" s="220"/>
      <c r="K15" s="220"/>
      <c r="L15" s="220"/>
      <c r="M15" s="28" t="s">
        <v>33</v>
      </c>
      <c r="N15" s="34"/>
      <c r="O15" s="243" t="str">
        <f>IF('Rekapitulace stavby'!AN14="","",'Rekapitulace stavby'!AN14)</f>
        <v>Vyplň údaj</v>
      </c>
      <c r="P15" s="220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28" t="s">
        <v>36</v>
      </c>
      <c r="E17" s="34"/>
      <c r="F17" s="34"/>
      <c r="G17" s="34"/>
      <c r="H17" s="34"/>
      <c r="I17" s="34"/>
      <c r="J17" s="34"/>
      <c r="K17" s="34"/>
      <c r="L17" s="34"/>
      <c r="M17" s="28" t="s">
        <v>31</v>
      </c>
      <c r="N17" s="34"/>
      <c r="O17" s="206">
        <f>IF('Rekapitulace stavby'!AN16="","",'Rekapitulace stavby'!AN16)</f>
      </c>
      <c r="P17" s="220"/>
      <c r="Q17" s="34"/>
      <c r="R17" s="35"/>
    </row>
    <row r="18" spans="2:18" s="1" customFormat="1" ht="18" customHeight="1">
      <c r="B18" s="33"/>
      <c r="C18" s="34"/>
      <c r="D18" s="34"/>
      <c r="E18" s="26" t="str">
        <f>IF('Rekapitulace stavby'!E17="","",'Rekapitulace stavby'!E17)</f>
        <v>Ing. arch. Martin Frei, Ing. arch. Martin Rusina</v>
      </c>
      <c r="F18" s="34"/>
      <c r="G18" s="34"/>
      <c r="H18" s="34"/>
      <c r="I18" s="34"/>
      <c r="J18" s="34"/>
      <c r="K18" s="34"/>
      <c r="L18" s="34"/>
      <c r="M18" s="28" t="s">
        <v>33</v>
      </c>
      <c r="N18" s="34"/>
      <c r="O18" s="206">
        <f>IF('Rekapitulace stavby'!AN17="","",'Rekapitulace stavby'!AN17)</f>
      </c>
      <c r="P18" s="220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28" t="s">
        <v>39</v>
      </c>
      <c r="E20" s="34"/>
      <c r="F20" s="34"/>
      <c r="G20" s="34"/>
      <c r="H20" s="34"/>
      <c r="I20" s="34"/>
      <c r="J20" s="34"/>
      <c r="K20" s="34"/>
      <c r="L20" s="34"/>
      <c r="M20" s="28" t="s">
        <v>31</v>
      </c>
      <c r="N20" s="34"/>
      <c r="O20" s="206">
        <f>IF('Rekapitulace stavby'!AN19="","",'Rekapitulace stavby'!AN19)</f>
      </c>
      <c r="P20" s="220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>Rusina Frei, s.r.o.</v>
      </c>
      <c r="F21" s="34"/>
      <c r="G21" s="34"/>
      <c r="H21" s="34"/>
      <c r="I21" s="34"/>
      <c r="J21" s="34"/>
      <c r="K21" s="34"/>
      <c r="L21" s="34"/>
      <c r="M21" s="28" t="s">
        <v>33</v>
      </c>
      <c r="N21" s="34"/>
      <c r="O21" s="206">
        <f>IF('Rekapitulace stavby'!AN20="","",'Rekapitulace stavby'!AN20)</f>
      </c>
      <c r="P21" s="220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28" t="s">
        <v>41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9" t="s">
        <v>21</v>
      </c>
      <c r="F24" s="220"/>
      <c r="G24" s="220"/>
      <c r="H24" s="220"/>
      <c r="I24" s="220"/>
      <c r="J24" s="220"/>
      <c r="K24" s="220"/>
      <c r="L24" s="220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13" t="s">
        <v>132</v>
      </c>
      <c r="E27" s="34"/>
      <c r="F27" s="34"/>
      <c r="G27" s="34"/>
      <c r="H27" s="34"/>
      <c r="I27" s="34"/>
      <c r="J27" s="34"/>
      <c r="K27" s="34"/>
      <c r="L27" s="34"/>
      <c r="M27" s="210">
        <f>N88</f>
        <v>0</v>
      </c>
      <c r="N27" s="220"/>
      <c r="O27" s="220"/>
      <c r="P27" s="220"/>
      <c r="Q27" s="34"/>
      <c r="R27" s="35"/>
    </row>
    <row r="28" spans="2:18" s="1" customFormat="1" ht="14.25" customHeight="1">
      <c r="B28" s="33"/>
      <c r="C28" s="34"/>
      <c r="D28" s="32" t="s">
        <v>105</v>
      </c>
      <c r="E28" s="34"/>
      <c r="F28" s="34"/>
      <c r="G28" s="34"/>
      <c r="H28" s="34"/>
      <c r="I28" s="34"/>
      <c r="J28" s="34"/>
      <c r="K28" s="34"/>
      <c r="L28" s="34"/>
      <c r="M28" s="210">
        <f>N93</f>
        <v>0</v>
      </c>
      <c r="N28" s="220"/>
      <c r="O28" s="220"/>
      <c r="P28" s="220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14" t="s">
        <v>45</v>
      </c>
      <c r="E30" s="34"/>
      <c r="F30" s="34"/>
      <c r="G30" s="34"/>
      <c r="H30" s="34"/>
      <c r="I30" s="34"/>
      <c r="J30" s="34"/>
      <c r="K30" s="34"/>
      <c r="L30" s="34"/>
      <c r="M30" s="244">
        <f>ROUND(M27+M28,2)</f>
        <v>0</v>
      </c>
      <c r="N30" s="220"/>
      <c r="O30" s="220"/>
      <c r="P30" s="220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>
      <c r="B32" s="33"/>
      <c r="C32" s="34"/>
      <c r="D32" s="40" t="s">
        <v>46</v>
      </c>
      <c r="E32" s="40" t="s">
        <v>47</v>
      </c>
      <c r="F32" s="41">
        <v>0.21</v>
      </c>
      <c r="G32" s="115" t="s">
        <v>48</v>
      </c>
      <c r="H32" s="245">
        <f>ROUND((((SUM(BE93:BE100)+SUM(BE118:BE138))+SUM(BE140:BE144))),2)</f>
        <v>0</v>
      </c>
      <c r="I32" s="220"/>
      <c r="J32" s="220"/>
      <c r="K32" s="34"/>
      <c r="L32" s="34"/>
      <c r="M32" s="245">
        <f>ROUND(((ROUND((SUM(BE93:BE100)+SUM(BE118:BE138)),2)*F32)+SUM(BE140:BE144)*F32),2)</f>
        <v>0</v>
      </c>
      <c r="N32" s="220"/>
      <c r="O32" s="220"/>
      <c r="P32" s="220"/>
      <c r="Q32" s="34"/>
      <c r="R32" s="35"/>
    </row>
    <row r="33" spans="2:18" s="1" customFormat="1" ht="14.25" customHeight="1">
      <c r="B33" s="33"/>
      <c r="C33" s="34"/>
      <c r="D33" s="34"/>
      <c r="E33" s="40" t="s">
        <v>49</v>
      </c>
      <c r="F33" s="41">
        <v>0.15</v>
      </c>
      <c r="G33" s="115" t="s">
        <v>48</v>
      </c>
      <c r="H33" s="245">
        <f>ROUND((((SUM(BF93:BF100)+SUM(BF118:BF138))+SUM(BF140:BF144))),2)</f>
        <v>0</v>
      </c>
      <c r="I33" s="220"/>
      <c r="J33" s="220"/>
      <c r="K33" s="34"/>
      <c r="L33" s="34"/>
      <c r="M33" s="245">
        <f>ROUND(((ROUND((SUM(BF93:BF100)+SUM(BF118:BF138)),2)*F33)+SUM(BF140:BF144)*F33),2)</f>
        <v>0</v>
      </c>
      <c r="N33" s="220"/>
      <c r="O33" s="220"/>
      <c r="P33" s="220"/>
      <c r="Q33" s="34"/>
      <c r="R33" s="35"/>
    </row>
    <row r="34" spans="2:18" s="1" customFormat="1" ht="14.25" customHeight="1" hidden="1">
      <c r="B34" s="33"/>
      <c r="C34" s="34"/>
      <c r="D34" s="34"/>
      <c r="E34" s="40" t="s">
        <v>50</v>
      </c>
      <c r="F34" s="41">
        <v>0.21</v>
      </c>
      <c r="G34" s="115" t="s">
        <v>48</v>
      </c>
      <c r="H34" s="245">
        <f>ROUND((((SUM(BG93:BG100)+SUM(BG118:BG138))+SUM(BG140:BG144))),2)</f>
        <v>0</v>
      </c>
      <c r="I34" s="220"/>
      <c r="J34" s="220"/>
      <c r="K34" s="34"/>
      <c r="L34" s="34"/>
      <c r="M34" s="245">
        <v>0</v>
      </c>
      <c r="N34" s="220"/>
      <c r="O34" s="220"/>
      <c r="P34" s="220"/>
      <c r="Q34" s="34"/>
      <c r="R34" s="35"/>
    </row>
    <row r="35" spans="2:18" s="1" customFormat="1" ht="14.25" customHeight="1" hidden="1">
      <c r="B35" s="33"/>
      <c r="C35" s="34"/>
      <c r="D35" s="34"/>
      <c r="E35" s="40" t="s">
        <v>51</v>
      </c>
      <c r="F35" s="41">
        <v>0.15</v>
      </c>
      <c r="G35" s="115" t="s">
        <v>48</v>
      </c>
      <c r="H35" s="245">
        <f>ROUND((((SUM(BH93:BH100)+SUM(BH118:BH138))+SUM(BH140:BH144))),2)</f>
        <v>0</v>
      </c>
      <c r="I35" s="220"/>
      <c r="J35" s="220"/>
      <c r="K35" s="34"/>
      <c r="L35" s="34"/>
      <c r="M35" s="245">
        <v>0</v>
      </c>
      <c r="N35" s="220"/>
      <c r="O35" s="220"/>
      <c r="P35" s="220"/>
      <c r="Q35" s="34"/>
      <c r="R35" s="35"/>
    </row>
    <row r="36" spans="2:18" s="1" customFormat="1" ht="14.25" customHeight="1" hidden="1">
      <c r="B36" s="33"/>
      <c r="C36" s="34"/>
      <c r="D36" s="34"/>
      <c r="E36" s="40" t="s">
        <v>52</v>
      </c>
      <c r="F36" s="41">
        <v>0</v>
      </c>
      <c r="G36" s="115" t="s">
        <v>48</v>
      </c>
      <c r="H36" s="245">
        <f>ROUND((((SUM(BI93:BI100)+SUM(BI118:BI138))+SUM(BI140:BI144))),2)</f>
        <v>0</v>
      </c>
      <c r="I36" s="220"/>
      <c r="J36" s="220"/>
      <c r="K36" s="34"/>
      <c r="L36" s="34"/>
      <c r="M36" s="245">
        <v>0</v>
      </c>
      <c r="N36" s="220"/>
      <c r="O36" s="220"/>
      <c r="P36" s="220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12"/>
      <c r="D38" s="116" t="s">
        <v>53</v>
      </c>
      <c r="E38" s="74"/>
      <c r="F38" s="74"/>
      <c r="G38" s="117" t="s">
        <v>54</v>
      </c>
      <c r="H38" s="118" t="s">
        <v>55</v>
      </c>
      <c r="I38" s="74"/>
      <c r="J38" s="74"/>
      <c r="K38" s="74"/>
      <c r="L38" s="246">
        <f>SUM(M30:M36)</f>
        <v>0</v>
      </c>
      <c r="M38" s="228"/>
      <c r="N38" s="228"/>
      <c r="O38" s="228"/>
      <c r="P38" s="230"/>
      <c r="Q38" s="112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56</v>
      </c>
      <c r="E50" s="49"/>
      <c r="F50" s="49"/>
      <c r="G50" s="49"/>
      <c r="H50" s="50"/>
      <c r="I50" s="34"/>
      <c r="J50" s="48" t="s">
        <v>57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58</v>
      </c>
      <c r="E59" s="54"/>
      <c r="F59" s="54"/>
      <c r="G59" s="55" t="s">
        <v>59</v>
      </c>
      <c r="H59" s="56"/>
      <c r="I59" s="34"/>
      <c r="J59" s="53" t="s">
        <v>58</v>
      </c>
      <c r="K59" s="54"/>
      <c r="L59" s="54"/>
      <c r="M59" s="54"/>
      <c r="N59" s="55" t="s">
        <v>59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60</v>
      </c>
      <c r="E61" s="49"/>
      <c r="F61" s="49"/>
      <c r="G61" s="49"/>
      <c r="H61" s="50"/>
      <c r="I61" s="34"/>
      <c r="J61" s="48" t="s">
        <v>61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58</v>
      </c>
      <c r="E70" s="54"/>
      <c r="F70" s="54"/>
      <c r="G70" s="55" t="s">
        <v>59</v>
      </c>
      <c r="H70" s="56"/>
      <c r="I70" s="34"/>
      <c r="J70" s="53" t="s">
        <v>58</v>
      </c>
      <c r="K70" s="54"/>
      <c r="L70" s="54"/>
      <c r="M70" s="54"/>
      <c r="N70" s="55" t="s">
        <v>59</v>
      </c>
      <c r="O70" s="54"/>
      <c r="P70" s="56"/>
      <c r="Q70" s="34"/>
      <c r="R70" s="35"/>
    </row>
    <row r="71" spans="2:18" s="1" customFormat="1" ht="14.2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75" customHeight="1">
      <c r="B76" s="33"/>
      <c r="C76" s="201" t="s">
        <v>133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35"/>
    </row>
    <row r="77" spans="2:18" s="1" customFormat="1" ht="6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41" t="str">
        <f>F6</f>
        <v>REVITALIZACE PARKU A NÁMĚSTÍ KRAKOV - Etapa III</v>
      </c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34"/>
      <c r="R78" s="35"/>
    </row>
    <row r="79" spans="2:18" s="1" customFormat="1" ht="36.75" customHeight="1">
      <c r="B79" s="33"/>
      <c r="C79" s="67" t="s">
        <v>130</v>
      </c>
      <c r="D79" s="34"/>
      <c r="E79" s="34"/>
      <c r="F79" s="221" t="str">
        <f>F7</f>
        <v>011 - IO09 - Veřejné osvětlení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34"/>
      <c r="R79" s="35"/>
    </row>
    <row r="80" spans="2:18" s="1" customFormat="1" ht="6.7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24</v>
      </c>
      <c r="D81" s="34"/>
      <c r="E81" s="34"/>
      <c r="F81" s="26" t="str">
        <f>F9</f>
        <v>Praha 8 - Bohnice</v>
      </c>
      <c r="G81" s="34"/>
      <c r="H81" s="34"/>
      <c r="I81" s="34"/>
      <c r="J81" s="34"/>
      <c r="K81" s="28" t="s">
        <v>26</v>
      </c>
      <c r="L81" s="34"/>
      <c r="M81" s="247" t="str">
        <f>IF(O9="","",O9)</f>
        <v>16.12.2016</v>
      </c>
      <c r="N81" s="220"/>
      <c r="O81" s="220"/>
      <c r="P81" s="220"/>
      <c r="Q81" s="34"/>
      <c r="R81" s="35"/>
    </row>
    <row r="82" spans="2:18" s="1" customFormat="1" ht="6.7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28" t="s">
        <v>30</v>
      </c>
      <c r="D83" s="34"/>
      <c r="E83" s="34"/>
      <c r="F83" s="26" t="str">
        <f>E12</f>
        <v>Městská část Praha 8, Zenklova 1/35, Praha 8</v>
      </c>
      <c r="G83" s="34"/>
      <c r="H83" s="34"/>
      <c r="I83" s="34"/>
      <c r="J83" s="34"/>
      <c r="K83" s="28" t="s">
        <v>36</v>
      </c>
      <c r="L83" s="34"/>
      <c r="M83" s="206" t="str">
        <f>E18</f>
        <v>Ing. arch. Martin Frei, Ing. arch. Martin Rusina</v>
      </c>
      <c r="N83" s="220"/>
      <c r="O83" s="220"/>
      <c r="P83" s="220"/>
      <c r="Q83" s="220"/>
      <c r="R83" s="35"/>
    </row>
    <row r="84" spans="2:18" s="1" customFormat="1" ht="14.25" customHeight="1">
      <c r="B84" s="33"/>
      <c r="C84" s="28" t="s">
        <v>34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39</v>
      </c>
      <c r="L84" s="34"/>
      <c r="M84" s="206" t="str">
        <f>E21</f>
        <v>Rusina Frei, s.r.o.</v>
      </c>
      <c r="N84" s="220"/>
      <c r="O84" s="220"/>
      <c r="P84" s="220"/>
      <c r="Q84" s="220"/>
      <c r="R84" s="35"/>
    </row>
    <row r="85" spans="2:18" s="1" customFormat="1" ht="9.7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48" t="s">
        <v>134</v>
      </c>
      <c r="D86" s="249"/>
      <c r="E86" s="249"/>
      <c r="F86" s="249"/>
      <c r="G86" s="249"/>
      <c r="H86" s="112"/>
      <c r="I86" s="112"/>
      <c r="J86" s="112"/>
      <c r="K86" s="112"/>
      <c r="L86" s="112"/>
      <c r="M86" s="112"/>
      <c r="N86" s="248" t="s">
        <v>135</v>
      </c>
      <c r="O86" s="220"/>
      <c r="P86" s="220"/>
      <c r="Q86" s="220"/>
      <c r="R86" s="35"/>
    </row>
    <row r="87" spans="2:18" s="1" customFormat="1" ht="9.7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9" t="s">
        <v>136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8">
        <f>N118</f>
        <v>0</v>
      </c>
      <c r="O88" s="220"/>
      <c r="P88" s="220"/>
      <c r="Q88" s="220"/>
      <c r="R88" s="35"/>
      <c r="AU88" s="16" t="s">
        <v>137</v>
      </c>
    </row>
    <row r="89" spans="2:18" s="6" customFormat="1" ht="24.75" customHeight="1">
      <c r="B89" s="120"/>
      <c r="C89" s="121"/>
      <c r="D89" s="122" t="s">
        <v>622</v>
      </c>
      <c r="E89" s="121"/>
      <c r="F89" s="121"/>
      <c r="G89" s="121"/>
      <c r="H89" s="121"/>
      <c r="I89" s="121"/>
      <c r="J89" s="121"/>
      <c r="K89" s="121"/>
      <c r="L89" s="121"/>
      <c r="M89" s="121"/>
      <c r="N89" s="250">
        <f>N119</f>
        <v>0</v>
      </c>
      <c r="O89" s="251"/>
      <c r="P89" s="251"/>
      <c r="Q89" s="251"/>
      <c r="R89" s="123"/>
    </row>
    <row r="90" spans="2:18" s="6" customFormat="1" ht="24.75" customHeight="1">
      <c r="B90" s="120"/>
      <c r="C90" s="121"/>
      <c r="D90" s="122" t="s">
        <v>623</v>
      </c>
      <c r="E90" s="121"/>
      <c r="F90" s="121"/>
      <c r="G90" s="121"/>
      <c r="H90" s="121"/>
      <c r="I90" s="121"/>
      <c r="J90" s="121"/>
      <c r="K90" s="121"/>
      <c r="L90" s="121"/>
      <c r="M90" s="121"/>
      <c r="N90" s="250">
        <f>N131</f>
        <v>0</v>
      </c>
      <c r="O90" s="251"/>
      <c r="P90" s="251"/>
      <c r="Q90" s="251"/>
      <c r="R90" s="123"/>
    </row>
    <row r="91" spans="2:18" s="6" customFormat="1" ht="21.75" customHeight="1">
      <c r="B91" s="120"/>
      <c r="C91" s="121"/>
      <c r="D91" s="122" t="s">
        <v>146</v>
      </c>
      <c r="E91" s="121"/>
      <c r="F91" s="121"/>
      <c r="G91" s="121"/>
      <c r="H91" s="121"/>
      <c r="I91" s="121"/>
      <c r="J91" s="121"/>
      <c r="K91" s="121"/>
      <c r="L91" s="121"/>
      <c r="M91" s="121"/>
      <c r="N91" s="253">
        <f>N139</f>
        <v>0</v>
      </c>
      <c r="O91" s="251"/>
      <c r="P91" s="251"/>
      <c r="Q91" s="251"/>
      <c r="R91" s="123"/>
    </row>
    <row r="92" spans="2:18" s="1" customFormat="1" ht="21.75" customHeight="1"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5"/>
    </row>
    <row r="93" spans="2:21" s="1" customFormat="1" ht="29.25" customHeight="1">
      <c r="B93" s="33"/>
      <c r="C93" s="119" t="s">
        <v>147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254">
        <f>ROUND(N94+N95+N96+N97+N98+N99,2)</f>
        <v>0</v>
      </c>
      <c r="O93" s="220"/>
      <c r="P93" s="220"/>
      <c r="Q93" s="220"/>
      <c r="R93" s="35"/>
      <c r="T93" s="127"/>
      <c r="U93" s="128" t="s">
        <v>46</v>
      </c>
    </row>
    <row r="94" spans="2:65" s="1" customFormat="1" ht="18" customHeight="1">
      <c r="B94" s="129"/>
      <c r="C94" s="130"/>
      <c r="D94" s="236" t="s">
        <v>148</v>
      </c>
      <c r="E94" s="255"/>
      <c r="F94" s="255"/>
      <c r="G94" s="255"/>
      <c r="H94" s="255"/>
      <c r="I94" s="130"/>
      <c r="J94" s="130"/>
      <c r="K94" s="130"/>
      <c r="L94" s="130"/>
      <c r="M94" s="130"/>
      <c r="N94" s="234">
        <f>ROUND(N88*T94,2)</f>
        <v>0</v>
      </c>
      <c r="O94" s="255"/>
      <c r="P94" s="255"/>
      <c r="Q94" s="255"/>
      <c r="R94" s="131"/>
      <c r="S94" s="132"/>
      <c r="T94" s="133"/>
      <c r="U94" s="134" t="s">
        <v>47</v>
      </c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6" t="s">
        <v>99</v>
      </c>
      <c r="AZ94" s="135"/>
      <c r="BA94" s="135"/>
      <c r="BB94" s="135"/>
      <c r="BC94" s="135"/>
      <c r="BD94" s="135"/>
      <c r="BE94" s="137">
        <f aca="true" t="shared" si="0" ref="BE94:BE99">IF(U94="základní",N94,0)</f>
        <v>0</v>
      </c>
      <c r="BF94" s="137">
        <f aca="true" t="shared" si="1" ref="BF94:BF99">IF(U94="snížená",N94,0)</f>
        <v>0</v>
      </c>
      <c r="BG94" s="137">
        <f aca="true" t="shared" si="2" ref="BG94:BG99">IF(U94="zákl. přenesená",N94,0)</f>
        <v>0</v>
      </c>
      <c r="BH94" s="137">
        <f aca="true" t="shared" si="3" ref="BH94:BH99">IF(U94="sníž. přenesená",N94,0)</f>
        <v>0</v>
      </c>
      <c r="BI94" s="137">
        <f aca="true" t="shared" si="4" ref="BI94:BI99">IF(U94="nulová",N94,0)</f>
        <v>0</v>
      </c>
      <c r="BJ94" s="136" t="s">
        <v>23</v>
      </c>
      <c r="BK94" s="135"/>
      <c r="BL94" s="135"/>
      <c r="BM94" s="135"/>
    </row>
    <row r="95" spans="2:65" s="1" customFormat="1" ht="18" customHeight="1">
      <c r="B95" s="129"/>
      <c r="C95" s="130"/>
      <c r="D95" s="236" t="s">
        <v>149</v>
      </c>
      <c r="E95" s="255"/>
      <c r="F95" s="255"/>
      <c r="G95" s="255"/>
      <c r="H95" s="255"/>
      <c r="I95" s="130"/>
      <c r="J95" s="130"/>
      <c r="K95" s="130"/>
      <c r="L95" s="130"/>
      <c r="M95" s="130"/>
      <c r="N95" s="234">
        <f>ROUND(N88*T95,2)</f>
        <v>0</v>
      </c>
      <c r="O95" s="255"/>
      <c r="P95" s="255"/>
      <c r="Q95" s="255"/>
      <c r="R95" s="131"/>
      <c r="S95" s="132"/>
      <c r="T95" s="133"/>
      <c r="U95" s="134" t="s">
        <v>47</v>
      </c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6" t="s">
        <v>99</v>
      </c>
      <c r="AZ95" s="135"/>
      <c r="BA95" s="135"/>
      <c r="BB95" s="135"/>
      <c r="BC95" s="135"/>
      <c r="BD95" s="135"/>
      <c r="BE95" s="137">
        <f t="shared" si="0"/>
        <v>0</v>
      </c>
      <c r="BF95" s="137">
        <f t="shared" si="1"/>
        <v>0</v>
      </c>
      <c r="BG95" s="137">
        <f t="shared" si="2"/>
        <v>0</v>
      </c>
      <c r="BH95" s="137">
        <f t="shared" si="3"/>
        <v>0</v>
      </c>
      <c r="BI95" s="137">
        <f t="shared" si="4"/>
        <v>0</v>
      </c>
      <c r="BJ95" s="136" t="s">
        <v>23</v>
      </c>
      <c r="BK95" s="135"/>
      <c r="BL95" s="135"/>
      <c r="BM95" s="135"/>
    </row>
    <row r="96" spans="2:65" s="1" customFormat="1" ht="18" customHeight="1">
      <c r="B96" s="129"/>
      <c r="C96" s="130"/>
      <c r="D96" s="236" t="s">
        <v>150</v>
      </c>
      <c r="E96" s="255"/>
      <c r="F96" s="255"/>
      <c r="G96" s="255"/>
      <c r="H96" s="255"/>
      <c r="I96" s="130"/>
      <c r="J96" s="130"/>
      <c r="K96" s="130"/>
      <c r="L96" s="130"/>
      <c r="M96" s="130"/>
      <c r="N96" s="234">
        <f>ROUND(N88*T96,2)</f>
        <v>0</v>
      </c>
      <c r="O96" s="255"/>
      <c r="P96" s="255"/>
      <c r="Q96" s="255"/>
      <c r="R96" s="131"/>
      <c r="S96" s="132"/>
      <c r="T96" s="133"/>
      <c r="U96" s="134" t="s">
        <v>47</v>
      </c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6" t="s">
        <v>99</v>
      </c>
      <c r="AZ96" s="135"/>
      <c r="BA96" s="135"/>
      <c r="BB96" s="135"/>
      <c r="BC96" s="135"/>
      <c r="BD96" s="135"/>
      <c r="BE96" s="137">
        <f t="shared" si="0"/>
        <v>0</v>
      </c>
      <c r="BF96" s="137">
        <f t="shared" si="1"/>
        <v>0</v>
      </c>
      <c r="BG96" s="137">
        <f t="shared" si="2"/>
        <v>0</v>
      </c>
      <c r="BH96" s="137">
        <f t="shared" si="3"/>
        <v>0</v>
      </c>
      <c r="BI96" s="137">
        <f t="shared" si="4"/>
        <v>0</v>
      </c>
      <c r="BJ96" s="136" t="s">
        <v>23</v>
      </c>
      <c r="BK96" s="135"/>
      <c r="BL96" s="135"/>
      <c r="BM96" s="135"/>
    </row>
    <row r="97" spans="2:65" s="1" customFormat="1" ht="18" customHeight="1">
      <c r="B97" s="129"/>
      <c r="C97" s="130"/>
      <c r="D97" s="236" t="s">
        <v>151</v>
      </c>
      <c r="E97" s="255"/>
      <c r="F97" s="255"/>
      <c r="G97" s="255"/>
      <c r="H97" s="255"/>
      <c r="I97" s="130"/>
      <c r="J97" s="130"/>
      <c r="K97" s="130"/>
      <c r="L97" s="130"/>
      <c r="M97" s="130"/>
      <c r="N97" s="234">
        <f>ROUND(N88*T97,2)</f>
        <v>0</v>
      </c>
      <c r="O97" s="255"/>
      <c r="P97" s="255"/>
      <c r="Q97" s="255"/>
      <c r="R97" s="131"/>
      <c r="S97" s="132"/>
      <c r="T97" s="133"/>
      <c r="U97" s="134" t="s">
        <v>47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6" t="s">
        <v>99</v>
      </c>
      <c r="AZ97" s="135"/>
      <c r="BA97" s="135"/>
      <c r="BB97" s="135"/>
      <c r="BC97" s="135"/>
      <c r="BD97" s="135"/>
      <c r="BE97" s="137">
        <f t="shared" si="0"/>
        <v>0</v>
      </c>
      <c r="BF97" s="137">
        <f t="shared" si="1"/>
        <v>0</v>
      </c>
      <c r="BG97" s="137">
        <f t="shared" si="2"/>
        <v>0</v>
      </c>
      <c r="BH97" s="137">
        <f t="shared" si="3"/>
        <v>0</v>
      </c>
      <c r="BI97" s="137">
        <f t="shared" si="4"/>
        <v>0</v>
      </c>
      <c r="BJ97" s="136" t="s">
        <v>23</v>
      </c>
      <c r="BK97" s="135"/>
      <c r="BL97" s="135"/>
      <c r="BM97" s="135"/>
    </row>
    <row r="98" spans="2:65" s="1" customFormat="1" ht="18" customHeight="1">
      <c r="B98" s="129"/>
      <c r="C98" s="130"/>
      <c r="D98" s="236" t="s">
        <v>152</v>
      </c>
      <c r="E98" s="255"/>
      <c r="F98" s="255"/>
      <c r="G98" s="255"/>
      <c r="H98" s="255"/>
      <c r="I98" s="130"/>
      <c r="J98" s="130"/>
      <c r="K98" s="130"/>
      <c r="L98" s="130"/>
      <c r="M98" s="130"/>
      <c r="N98" s="234">
        <f>ROUND(N88*T98,2)</f>
        <v>0</v>
      </c>
      <c r="O98" s="255"/>
      <c r="P98" s="255"/>
      <c r="Q98" s="255"/>
      <c r="R98" s="131"/>
      <c r="S98" s="132"/>
      <c r="T98" s="133"/>
      <c r="U98" s="134" t="s">
        <v>47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6" t="s">
        <v>99</v>
      </c>
      <c r="AZ98" s="135"/>
      <c r="BA98" s="135"/>
      <c r="BB98" s="135"/>
      <c r="BC98" s="135"/>
      <c r="BD98" s="135"/>
      <c r="BE98" s="137">
        <f t="shared" si="0"/>
        <v>0</v>
      </c>
      <c r="BF98" s="137">
        <f t="shared" si="1"/>
        <v>0</v>
      </c>
      <c r="BG98" s="137">
        <f t="shared" si="2"/>
        <v>0</v>
      </c>
      <c r="BH98" s="137">
        <f t="shared" si="3"/>
        <v>0</v>
      </c>
      <c r="BI98" s="137">
        <f t="shared" si="4"/>
        <v>0</v>
      </c>
      <c r="BJ98" s="136" t="s">
        <v>23</v>
      </c>
      <c r="BK98" s="135"/>
      <c r="BL98" s="135"/>
      <c r="BM98" s="135"/>
    </row>
    <row r="99" spans="2:65" s="1" customFormat="1" ht="18" customHeight="1">
      <c r="B99" s="129"/>
      <c r="C99" s="130"/>
      <c r="D99" s="138" t="s">
        <v>153</v>
      </c>
      <c r="E99" s="130"/>
      <c r="F99" s="130"/>
      <c r="G99" s="130"/>
      <c r="H99" s="130"/>
      <c r="I99" s="130"/>
      <c r="J99" s="130"/>
      <c r="K99" s="130"/>
      <c r="L99" s="130"/>
      <c r="M99" s="130"/>
      <c r="N99" s="234">
        <f>ROUND(N88*T99,2)</f>
        <v>0</v>
      </c>
      <c r="O99" s="255"/>
      <c r="P99" s="255"/>
      <c r="Q99" s="255"/>
      <c r="R99" s="131"/>
      <c r="S99" s="132"/>
      <c r="T99" s="139"/>
      <c r="U99" s="140" t="s">
        <v>47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6" t="s">
        <v>154</v>
      </c>
      <c r="AZ99" s="135"/>
      <c r="BA99" s="135"/>
      <c r="BB99" s="135"/>
      <c r="BC99" s="135"/>
      <c r="BD99" s="135"/>
      <c r="BE99" s="137">
        <f t="shared" si="0"/>
        <v>0</v>
      </c>
      <c r="BF99" s="137">
        <f t="shared" si="1"/>
        <v>0</v>
      </c>
      <c r="BG99" s="137">
        <f t="shared" si="2"/>
        <v>0</v>
      </c>
      <c r="BH99" s="137">
        <f t="shared" si="3"/>
        <v>0</v>
      </c>
      <c r="BI99" s="137">
        <f t="shared" si="4"/>
        <v>0</v>
      </c>
      <c r="BJ99" s="136" t="s">
        <v>23</v>
      </c>
      <c r="BK99" s="135"/>
      <c r="BL99" s="135"/>
      <c r="BM99" s="135"/>
    </row>
    <row r="100" spans="2:18" s="1" customFormat="1" ht="13.5"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5"/>
    </row>
    <row r="101" spans="2:18" s="1" customFormat="1" ht="29.25" customHeight="1">
      <c r="B101" s="33"/>
      <c r="C101" s="111" t="s">
        <v>110</v>
      </c>
      <c r="D101" s="112"/>
      <c r="E101" s="112"/>
      <c r="F101" s="112"/>
      <c r="G101" s="112"/>
      <c r="H101" s="112"/>
      <c r="I101" s="112"/>
      <c r="J101" s="112"/>
      <c r="K101" s="112"/>
      <c r="L101" s="239">
        <f>ROUND(SUM(N88+N93),2)</f>
        <v>0</v>
      </c>
      <c r="M101" s="249"/>
      <c r="N101" s="249"/>
      <c r="O101" s="249"/>
      <c r="P101" s="249"/>
      <c r="Q101" s="249"/>
      <c r="R101" s="35"/>
    </row>
    <row r="102" spans="2:18" s="1" customFormat="1" ht="6.75" customHeight="1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9"/>
    </row>
    <row r="106" spans="2:18" s="1" customFormat="1" ht="6.75" customHeight="1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2"/>
    </row>
    <row r="107" spans="2:18" s="1" customFormat="1" ht="36.75" customHeight="1">
      <c r="B107" s="33"/>
      <c r="C107" s="201" t="s">
        <v>155</v>
      </c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35"/>
    </row>
    <row r="108" spans="2:18" s="1" customFormat="1" ht="6.75" customHeight="1"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</row>
    <row r="109" spans="2:18" s="1" customFormat="1" ht="30" customHeight="1">
      <c r="B109" s="33"/>
      <c r="C109" s="28" t="s">
        <v>17</v>
      </c>
      <c r="D109" s="34"/>
      <c r="E109" s="34"/>
      <c r="F109" s="241" t="str">
        <f>F6</f>
        <v>REVITALIZACE PARKU A NÁMĚSTÍ KRAKOV - Etapa III</v>
      </c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34"/>
      <c r="R109" s="35"/>
    </row>
    <row r="110" spans="2:18" s="1" customFormat="1" ht="36.75" customHeight="1">
      <c r="B110" s="33"/>
      <c r="C110" s="67" t="s">
        <v>130</v>
      </c>
      <c r="D110" s="34"/>
      <c r="E110" s="34"/>
      <c r="F110" s="221" t="str">
        <f>F7</f>
        <v>011 - IO09 - Veřejné osvětlení</v>
      </c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34"/>
      <c r="R110" s="35"/>
    </row>
    <row r="111" spans="2:18" s="1" customFormat="1" ht="6.75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18" s="1" customFormat="1" ht="18" customHeight="1">
      <c r="B112" s="33"/>
      <c r="C112" s="28" t="s">
        <v>24</v>
      </c>
      <c r="D112" s="34"/>
      <c r="E112" s="34"/>
      <c r="F112" s="26" t="str">
        <f>F9</f>
        <v>Praha 8 - Bohnice</v>
      </c>
      <c r="G112" s="34"/>
      <c r="H112" s="34"/>
      <c r="I112" s="34"/>
      <c r="J112" s="34"/>
      <c r="K112" s="28" t="s">
        <v>26</v>
      </c>
      <c r="L112" s="34"/>
      <c r="M112" s="247" t="str">
        <f>IF(O9="","",O9)</f>
        <v>16.12.2016</v>
      </c>
      <c r="N112" s="220"/>
      <c r="O112" s="220"/>
      <c r="P112" s="220"/>
      <c r="Q112" s="34"/>
      <c r="R112" s="35"/>
    </row>
    <row r="113" spans="2:18" s="1" customFormat="1" ht="6.75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18" s="1" customFormat="1" ht="15">
      <c r="B114" s="33"/>
      <c r="C114" s="28" t="s">
        <v>30</v>
      </c>
      <c r="D114" s="34"/>
      <c r="E114" s="34"/>
      <c r="F114" s="26" t="str">
        <f>E12</f>
        <v>Městská část Praha 8, Zenklova 1/35, Praha 8</v>
      </c>
      <c r="G114" s="34"/>
      <c r="H114" s="34"/>
      <c r="I114" s="34"/>
      <c r="J114" s="34"/>
      <c r="K114" s="28" t="s">
        <v>36</v>
      </c>
      <c r="L114" s="34"/>
      <c r="M114" s="206" t="str">
        <f>E18</f>
        <v>Ing. arch. Martin Frei, Ing. arch. Martin Rusina</v>
      </c>
      <c r="N114" s="220"/>
      <c r="O114" s="220"/>
      <c r="P114" s="220"/>
      <c r="Q114" s="220"/>
      <c r="R114" s="35"/>
    </row>
    <row r="115" spans="2:18" s="1" customFormat="1" ht="14.25" customHeight="1">
      <c r="B115" s="33"/>
      <c r="C115" s="28" t="s">
        <v>34</v>
      </c>
      <c r="D115" s="34"/>
      <c r="E115" s="34"/>
      <c r="F115" s="26" t="str">
        <f>IF(E15="","",E15)</f>
        <v>Vyplň údaj</v>
      </c>
      <c r="G115" s="34"/>
      <c r="H115" s="34"/>
      <c r="I115" s="34"/>
      <c r="J115" s="34"/>
      <c r="K115" s="28" t="s">
        <v>39</v>
      </c>
      <c r="L115" s="34"/>
      <c r="M115" s="206" t="str">
        <f>E21</f>
        <v>Rusina Frei, s.r.o.</v>
      </c>
      <c r="N115" s="220"/>
      <c r="O115" s="220"/>
      <c r="P115" s="220"/>
      <c r="Q115" s="220"/>
      <c r="R115" s="35"/>
    </row>
    <row r="116" spans="2:18" s="1" customFormat="1" ht="9.7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27" s="8" customFormat="1" ht="29.25" customHeight="1">
      <c r="B117" s="141"/>
      <c r="C117" s="142" t="s">
        <v>156</v>
      </c>
      <c r="D117" s="143" t="s">
        <v>157</v>
      </c>
      <c r="E117" s="143" t="s">
        <v>64</v>
      </c>
      <c r="F117" s="256" t="s">
        <v>158</v>
      </c>
      <c r="G117" s="257"/>
      <c r="H117" s="257"/>
      <c r="I117" s="257"/>
      <c r="J117" s="143" t="s">
        <v>159</v>
      </c>
      <c r="K117" s="143" t="s">
        <v>160</v>
      </c>
      <c r="L117" s="258" t="s">
        <v>161</v>
      </c>
      <c r="M117" s="257"/>
      <c r="N117" s="256" t="s">
        <v>135</v>
      </c>
      <c r="O117" s="257"/>
      <c r="P117" s="257"/>
      <c r="Q117" s="259"/>
      <c r="R117" s="144"/>
      <c r="T117" s="75" t="s">
        <v>162</v>
      </c>
      <c r="U117" s="76" t="s">
        <v>46</v>
      </c>
      <c r="V117" s="76" t="s">
        <v>163</v>
      </c>
      <c r="W117" s="76" t="s">
        <v>164</v>
      </c>
      <c r="X117" s="76" t="s">
        <v>165</v>
      </c>
      <c r="Y117" s="76" t="s">
        <v>166</v>
      </c>
      <c r="Z117" s="76" t="s">
        <v>167</v>
      </c>
      <c r="AA117" s="77" t="s">
        <v>168</v>
      </c>
    </row>
    <row r="118" spans="2:63" s="1" customFormat="1" ht="29.25" customHeight="1">
      <c r="B118" s="33"/>
      <c r="C118" s="79" t="s">
        <v>132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276">
        <f>BK118</f>
        <v>0</v>
      </c>
      <c r="O118" s="277"/>
      <c r="P118" s="277"/>
      <c r="Q118" s="277"/>
      <c r="R118" s="35"/>
      <c r="T118" s="78"/>
      <c r="U118" s="49"/>
      <c r="V118" s="49"/>
      <c r="W118" s="145">
        <f>W119+W131+W139</f>
        <v>0</v>
      </c>
      <c r="X118" s="49"/>
      <c r="Y118" s="145">
        <f>Y119+Y131+Y139</f>
        <v>0</v>
      </c>
      <c r="Z118" s="49"/>
      <c r="AA118" s="146">
        <f>AA119+AA131+AA139</f>
        <v>0</v>
      </c>
      <c r="AT118" s="16" t="s">
        <v>81</v>
      </c>
      <c r="AU118" s="16" t="s">
        <v>137</v>
      </c>
      <c r="BK118" s="147">
        <f>BK119+BK131+BK139</f>
        <v>0</v>
      </c>
    </row>
    <row r="119" spans="2:63" s="9" customFormat="1" ht="36.75" customHeight="1">
      <c r="B119" s="148"/>
      <c r="C119" s="149"/>
      <c r="D119" s="150" t="s">
        <v>622</v>
      </c>
      <c r="E119" s="150"/>
      <c r="F119" s="150"/>
      <c r="G119" s="150"/>
      <c r="H119" s="150"/>
      <c r="I119" s="150"/>
      <c r="J119" s="150"/>
      <c r="K119" s="150"/>
      <c r="L119" s="150"/>
      <c r="M119" s="150"/>
      <c r="N119" s="291">
        <f>BK119</f>
        <v>0</v>
      </c>
      <c r="O119" s="292"/>
      <c r="P119" s="292"/>
      <c r="Q119" s="292"/>
      <c r="R119" s="151"/>
      <c r="T119" s="152"/>
      <c r="U119" s="149"/>
      <c r="V119" s="149"/>
      <c r="W119" s="153">
        <f>SUM(W120:W130)</f>
        <v>0</v>
      </c>
      <c r="X119" s="149"/>
      <c r="Y119" s="153">
        <f>SUM(Y120:Y130)</f>
        <v>0</v>
      </c>
      <c r="Z119" s="149"/>
      <c r="AA119" s="154">
        <f>SUM(AA120:AA130)</f>
        <v>0</v>
      </c>
      <c r="AR119" s="155" t="s">
        <v>23</v>
      </c>
      <c r="AT119" s="156" t="s">
        <v>81</v>
      </c>
      <c r="AU119" s="156" t="s">
        <v>82</v>
      </c>
      <c r="AY119" s="155" t="s">
        <v>169</v>
      </c>
      <c r="BK119" s="157">
        <f>SUM(BK120:BK130)</f>
        <v>0</v>
      </c>
    </row>
    <row r="120" spans="2:65" s="1" customFormat="1" ht="44.25" customHeight="1">
      <c r="B120" s="129"/>
      <c r="C120" s="159" t="s">
        <v>23</v>
      </c>
      <c r="D120" s="159" t="s">
        <v>170</v>
      </c>
      <c r="E120" s="160" t="s">
        <v>624</v>
      </c>
      <c r="F120" s="260" t="s">
        <v>625</v>
      </c>
      <c r="G120" s="261"/>
      <c r="H120" s="261"/>
      <c r="I120" s="261"/>
      <c r="J120" s="161" t="s">
        <v>626</v>
      </c>
      <c r="K120" s="162">
        <v>5</v>
      </c>
      <c r="L120" s="262">
        <v>0</v>
      </c>
      <c r="M120" s="261"/>
      <c r="N120" s="263">
        <f aca="true" t="shared" si="5" ref="N120:N130">ROUND(L120*K120,2)</f>
        <v>0</v>
      </c>
      <c r="O120" s="261"/>
      <c r="P120" s="261"/>
      <c r="Q120" s="261"/>
      <c r="R120" s="131"/>
      <c r="T120" s="163" t="s">
        <v>21</v>
      </c>
      <c r="U120" s="42" t="s">
        <v>47</v>
      </c>
      <c r="V120" s="34"/>
      <c r="W120" s="164">
        <f aca="true" t="shared" si="6" ref="W120:W130">V120*K120</f>
        <v>0</v>
      </c>
      <c r="X120" s="164">
        <v>0</v>
      </c>
      <c r="Y120" s="164">
        <f aca="true" t="shared" si="7" ref="Y120:Y130">X120*K120</f>
        <v>0</v>
      </c>
      <c r="Z120" s="164">
        <v>0</v>
      </c>
      <c r="AA120" s="165">
        <f aca="true" t="shared" si="8" ref="AA120:AA130">Z120*K120</f>
        <v>0</v>
      </c>
      <c r="AR120" s="16" t="s">
        <v>174</v>
      </c>
      <c r="AT120" s="16" t="s">
        <v>170</v>
      </c>
      <c r="AU120" s="16" t="s">
        <v>23</v>
      </c>
      <c r="AY120" s="16" t="s">
        <v>169</v>
      </c>
      <c r="BE120" s="104">
        <f aca="true" t="shared" si="9" ref="BE120:BE130">IF(U120="základní",N120,0)</f>
        <v>0</v>
      </c>
      <c r="BF120" s="104">
        <f aca="true" t="shared" si="10" ref="BF120:BF130">IF(U120="snížená",N120,0)</f>
        <v>0</v>
      </c>
      <c r="BG120" s="104">
        <f aca="true" t="shared" si="11" ref="BG120:BG130">IF(U120="zákl. přenesená",N120,0)</f>
        <v>0</v>
      </c>
      <c r="BH120" s="104">
        <f aca="true" t="shared" si="12" ref="BH120:BH130">IF(U120="sníž. přenesená",N120,0)</f>
        <v>0</v>
      </c>
      <c r="BI120" s="104">
        <f aca="true" t="shared" si="13" ref="BI120:BI130">IF(U120="nulová",N120,0)</f>
        <v>0</v>
      </c>
      <c r="BJ120" s="16" t="s">
        <v>23</v>
      </c>
      <c r="BK120" s="104">
        <f aca="true" t="shared" si="14" ref="BK120:BK130">ROUND(L120*K120,2)</f>
        <v>0</v>
      </c>
      <c r="BL120" s="16" t="s">
        <v>174</v>
      </c>
      <c r="BM120" s="16" t="s">
        <v>627</v>
      </c>
    </row>
    <row r="121" spans="2:65" s="1" customFormat="1" ht="31.5" customHeight="1">
      <c r="B121" s="129"/>
      <c r="C121" s="159" t="s">
        <v>116</v>
      </c>
      <c r="D121" s="159" t="s">
        <v>170</v>
      </c>
      <c r="E121" s="160" t="s">
        <v>628</v>
      </c>
      <c r="F121" s="260" t="s">
        <v>629</v>
      </c>
      <c r="G121" s="261"/>
      <c r="H121" s="261"/>
      <c r="I121" s="261"/>
      <c r="J121" s="161" t="s">
        <v>626</v>
      </c>
      <c r="K121" s="162">
        <v>1</v>
      </c>
      <c r="L121" s="262">
        <v>0</v>
      </c>
      <c r="M121" s="261"/>
      <c r="N121" s="263">
        <f t="shared" si="5"/>
        <v>0</v>
      </c>
      <c r="O121" s="261"/>
      <c r="P121" s="261"/>
      <c r="Q121" s="261"/>
      <c r="R121" s="131"/>
      <c r="T121" s="163" t="s">
        <v>21</v>
      </c>
      <c r="U121" s="42" t="s">
        <v>47</v>
      </c>
      <c r="V121" s="34"/>
      <c r="W121" s="164">
        <f t="shared" si="6"/>
        <v>0</v>
      </c>
      <c r="X121" s="164">
        <v>0</v>
      </c>
      <c r="Y121" s="164">
        <f t="shared" si="7"/>
        <v>0</v>
      </c>
      <c r="Z121" s="164">
        <v>0</v>
      </c>
      <c r="AA121" s="165">
        <f t="shared" si="8"/>
        <v>0</v>
      </c>
      <c r="AR121" s="16" t="s">
        <v>174</v>
      </c>
      <c r="AT121" s="16" t="s">
        <v>170</v>
      </c>
      <c r="AU121" s="16" t="s">
        <v>23</v>
      </c>
      <c r="AY121" s="16" t="s">
        <v>169</v>
      </c>
      <c r="BE121" s="104">
        <f t="shared" si="9"/>
        <v>0</v>
      </c>
      <c r="BF121" s="104">
        <f t="shared" si="10"/>
        <v>0</v>
      </c>
      <c r="BG121" s="104">
        <f t="shared" si="11"/>
        <v>0</v>
      </c>
      <c r="BH121" s="104">
        <f t="shared" si="12"/>
        <v>0</v>
      </c>
      <c r="BI121" s="104">
        <f t="shared" si="13"/>
        <v>0</v>
      </c>
      <c r="BJ121" s="16" t="s">
        <v>23</v>
      </c>
      <c r="BK121" s="104">
        <f t="shared" si="14"/>
        <v>0</v>
      </c>
      <c r="BL121" s="16" t="s">
        <v>174</v>
      </c>
      <c r="BM121" s="16" t="s">
        <v>630</v>
      </c>
    </row>
    <row r="122" spans="2:65" s="1" customFormat="1" ht="44.25" customHeight="1">
      <c r="B122" s="129"/>
      <c r="C122" s="159" t="s">
        <v>115</v>
      </c>
      <c r="D122" s="159" t="s">
        <v>170</v>
      </c>
      <c r="E122" s="160" t="s">
        <v>631</v>
      </c>
      <c r="F122" s="260" t="s">
        <v>632</v>
      </c>
      <c r="G122" s="261"/>
      <c r="H122" s="261"/>
      <c r="I122" s="261"/>
      <c r="J122" s="161" t="s">
        <v>626</v>
      </c>
      <c r="K122" s="162">
        <v>1</v>
      </c>
      <c r="L122" s="262">
        <v>0</v>
      </c>
      <c r="M122" s="261"/>
      <c r="N122" s="263">
        <f t="shared" si="5"/>
        <v>0</v>
      </c>
      <c r="O122" s="261"/>
      <c r="P122" s="261"/>
      <c r="Q122" s="261"/>
      <c r="R122" s="131"/>
      <c r="T122" s="163" t="s">
        <v>21</v>
      </c>
      <c r="U122" s="42" t="s">
        <v>47</v>
      </c>
      <c r="V122" s="34"/>
      <c r="W122" s="164">
        <f t="shared" si="6"/>
        <v>0</v>
      </c>
      <c r="X122" s="164">
        <v>0</v>
      </c>
      <c r="Y122" s="164">
        <f t="shared" si="7"/>
        <v>0</v>
      </c>
      <c r="Z122" s="164">
        <v>0</v>
      </c>
      <c r="AA122" s="165">
        <f t="shared" si="8"/>
        <v>0</v>
      </c>
      <c r="AR122" s="16" t="s">
        <v>174</v>
      </c>
      <c r="AT122" s="16" t="s">
        <v>170</v>
      </c>
      <c r="AU122" s="16" t="s">
        <v>23</v>
      </c>
      <c r="AY122" s="16" t="s">
        <v>169</v>
      </c>
      <c r="BE122" s="104">
        <f t="shared" si="9"/>
        <v>0</v>
      </c>
      <c r="BF122" s="104">
        <f t="shared" si="10"/>
        <v>0</v>
      </c>
      <c r="BG122" s="104">
        <f t="shared" si="11"/>
        <v>0</v>
      </c>
      <c r="BH122" s="104">
        <f t="shared" si="12"/>
        <v>0</v>
      </c>
      <c r="BI122" s="104">
        <f t="shared" si="13"/>
        <v>0</v>
      </c>
      <c r="BJ122" s="16" t="s">
        <v>23</v>
      </c>
      <c r="BK122" s="104">
        <f t="shared" si="14"/>
        <v>0</v>
      </c>
      <c r="BL122" s="16" t="s">
        <v>174</v>
      </c>
      <c r="BM122" s="16" t="s">
        <v>633</v>
      </c>
    </row>
    <row r="123" spans="2:65" s="1" customFormat="1" ht="22.5" customHeight="1">
      <c r="B123" s="129"/>
      <c r="C123" s="159" t="s">
        <v>174</v>
      </c>
      <c r="D123" s="159" t="s">
        <v>170</v>
      </c>
      <c r="E123" s="160" t="s">
        <v>634</v>
      </c>
      <c r="F123" s="260" t="s">
        <v>635</v>
      </c>
      <c r="G123" s="261"/>
      <c r="H123" s="261"/>
      <c r="I123" s="261"/>
      <c r="J123" s="161" t="s">
        <v>294</v>
      </c>
      <c r="K123" s="162">
        <v>223</v>
      </c>
      <c r="L123" s="262">
        <v>0</v>
      </c>
      <c r="M123" s="261"/>
      <c r="N123" s="263">
        <f t="shared" si="5"/>
        <v>0</v>
      </c>
      <c r="O123" s="261"/>
      <c r="P123" s="261"/>
      <c r="Q123" s="261"/>
      <c r="R123" s="131"/>
      <c r="T123" s="163" t="s">
        <v>21</v>
      </c>
      <c r="U123" s="42" t="s">
        <v>47</v>
      </c>
      <c r="V123" s="34"/>
      <c r="W123" s="164">
        <f t="shared" si="6"/>
        <v>0</v>
      </c>
      <c r="X123" s="164">
        <v>0</v>
      </c>
      <c r="Y123" s="164">
        <f t="shared" si="7"/>
        <v>0</v>
      </c>
      <c r="Z123" s="164">
        <v>0</v>
      </c>
      <c r="AA123" s="165">
        <f t="shared" si="8"/>
        <v>0</v>
      </c>
      <c r="AR123" s="16" t="s">
        <v>174</v>
      </c>
      <c r="AT123" s="16" t="s">
        <v>170</v>
      </c>
      <c r="AU123" s="16" t="s">
        <v>23</v>
      </c>
      <c r="AY123" s="16" t="s">
        <v>169</v>
      </c>
      <c r="BE123" s="104">
        <f t="shared" si="9"/>
        <v>0</v>
      </c>
      <c r="BF123" s="104">
        <f t="shared" si="10"/>
        <v>0</v>
      </c>
      <c r="BG123" s="104">
        <f t="shared" si="11"/>
        <v>0</v>
      </c>
      <c r="BH123" s="104">
        <f t="shared" si="12"/>
        <v>0</v>
      </c>
      <c r="BI123" s="104">
        <f t="shared" si="13"/>
        <v>0</v>
      </c>
      <c r="BJ123" s="16" t="s">
        <v>23</v>
      </c>
      <c r="BK123" s="104">
        <f t="shared" si="14"/>
        <v>0</v>
      </c>
      <c r="BL123" s="16" t="s">
        <v>174</v>
      </c>
      <c r="BM123" s="16" t="s">
        <v>636</v>
      </c>
    </row>
    <row r="124" spans="2:65" s="1" customFormat="1" ht="22.5" customHeight="1">
      <c r="B124" s="129"/>
      <c r="C124" s="159" t="s">
        <v>192</v>
      </c>
      <c r="D124" s="159" t="s">
        <v>170</v>
      </c>
      <c r="E124" s="160" t="s">
        <v>637</v>
      </c>
      <c r="F124" s="260" t="s">
        <v>638</v>
      </c>
      <c r="G124" s="261"/>
      <c r="H124" s="261"/>
      <c r="I124" s="261"/>
      <c r="J124" s="161" t="s">
        <v>294</v>
      </c>
      <c r="K124" s="162">
        <v>30</v>
      </c>
      <c r="L124" s="262">
        <v>0</v>
      </c>
      <c r="M124" s="261"/>
      <c r="N124" s="263">
        <f t="shared" si="5"/>
        <v>0</v>
      </c>
      <c r="O124" s="261"/>
      <c r="P124" s="261"/>
      <c r="Q124" s="261"/>
      <c r="R124" s="131"/>
      <c r="T124" s="163" t="s">
        <v>21</v>
      </c>
      <c r="U124" s="42" t="s">
        <v>47</v>
      </c>
      <c r="V124" s="34"/>
      <c r="W124" s="164">
        <f t="shared" si="6"/>
        <v>0</v>
      </c>
      <c r="X124" s="164">
        <v>0</v>
      </c>
      <c r="Y124" s="164">
        <f t="shared" si="7"/>
        <v>0</v>
      </c>
      <c r="Z124" s="164">
        <v>0</v>
      </c>
      <c r="AA124" s="165">
        <f t="shared" si="8"/>
        <v>0</v>
      </c>
      <c r="AR124" s="16" t="s">
        <v>174</v>
      </c>
      <c r="AT124" s="16" t="s">
        <v>170</v>
      </c>
      <c r="AU124" s="16" t="s">
        <v>23</v>
      </c>
      <c r="AY124" s="16" t="s">
        <v>169</v>
      </c>
      <c r="BE124" s="104">
        <f t="shared" si="9"/>
        <v>0</v>
      </c>
      <c r="BF124" s="104">
        <f t="shared" si="10"/>
        <v>0</v>
      </c>
      <c r="BG124" s="104">
        <f t="shared" si="11"/>
        <v>0</v>
      </c>
      <c r="BH124" s="104">
        <f t="shared" si="12"/>
        <v>0</v>
      </c>
      <c r="BI124" s="104">
        <f t="shared" si="13"/>
        <v>0</v>
      </c>
      <c r="BJ124" s="16" t="s">
        <v>23</v>
      </c>
      <c r="BK124" s="104">
        <f t="shared" si="14"/>
        <v>0</v>
      </c>
      <c r="BL124" s="16" t="s">
        <v>174</v>
      </c>
      <c r="BM124" s="16" t="s">
        <v>639</v>
      </c>
    </row>
    <row r="125" spans="2:65" s="1" customFormat="1" ht="22.5" customHeight="1">
      <c r="B125" s="129"/>
      <c r="C125" s="159" t="s">
        <v>197</v>
      </c>
      <c r="D125" s="159" t="s">
        <v>170</v>
      </c>
      <c r="E125" s="160" t="s">
        <v>640</v>
      </c>
      <c r="F125" s="260" t="s">
        <v>641</v>
      </c>
      <c r="G125" s="261"/>
      <c r="H125" s="261"/>
      <c r="I125" s="261"/>
      <c r="J125" s="161" t="s">
        <v>294</v>
      </c>
      <c r="K125" s="162">
        <v>215</v>
      </c>
      <c r="L125" s="262">
        <v>0</v>
      </c>
      <c r="M125" s="261"/>
      <c r="N125" s="263">
        <f t="shared" si="5"/>
        <v>0</v>
      </c>
      <c r="O125" s="261"/>
      <c r="P125" s="261"/>
      <c r="Q125" s="261"/>
      <c r="R125" s="131"/>
      <c r="T125" s="163" t="s">
        <v>21</v>
      </c>
      <c r="U125" s="42" t="s">
        <v>47</v>
      </c>
      <c r="V125" s="34"/>
      <c r="W125" s="164">
        <f t="shared" si="6"/>
        <v>0</v>
      </c>
      <c r="X125" s="164">
        <v>0</v>
      </c>
      <c r="Y125" s="164">
        <f t="shared" si="7"/>
        <v>0</v>
      </c>
      <c r="Z125" s="164">
        <v>0</v>
      </c>
      <c r="AA125" s="165">
        <f t="shared" si="8"/>
        <v>0</v>
      </c>
      <c r="AR125" s="16" t="s">
        <v>174</v>
      </c>
      <c r="AT125" s="16" t="s">
        <v>170</v>
      </c>
      <c r="AU125" s="16" t="s">
        <v>23</v>
      </c>
      <c r="AY125" s="16" t="s">
        <v>169</v>
      </c>
      <c r="BE125" s="104">
        <f t="shared" si="9"/>
        <v>0</v>
      </c>
      <c r="BF125" s="104">
        <f t="shared" si="10"/>
        <v>0</v>
      </c>
      <c r="BG125" s="104">
        <f t="shared" si="11"/>
        <v>0</v>
      </c>
      <c r="BH125" s="104">
        <f t="shared" si="12"/>
        <v>0</v>
      </c>
      <c r="BI125" s="104">
        <f t="shared" si="13"/>
        <v>0</v>
      </c>
      <c r="BJ125" s="16" t="s">
        <v>23</v>
      </c>
      <c r="BK125" s="104">
        <f t="shared" si="14"/>
        <v>0</v>
      </c>
      <c r="BL125" s="16" t="s">
        <v>174</v>
      </c>
      <c r="BM125" s="16" t="s">
        <v>642</v>
      </c>
    </row>
    <row r="126" spans="2:65" s="1" customFormat="1" ht="31.5" customHeight="1">
      <c r="B126" s="129"/>
      <c r="C126" s="159" t="s">
        <v>201</v>
      </c>
      <c r="D126" s="159" t="s">
        <v>170</v>
      </c>
      <c r="E126" s="160" t="s">
        <v>643</v>
      </c>
      <c r="F126" s="260" t="s">
        <v>644</v>
      </c>
      <c r="G126" s="261"/>
      <c r="H126" s="261"/>
      <c r="I126" s="261"/>
      <c r="J126" s="161" t="s">
        <v>626</v>
      </c>
      <c r="K126" s="162">
        <v>6</v>
      </c>
      <c r="L126" s="262">
        <v>0</v>
      </c>
      <c r="M126" s="261"/>
      <c r="N126" s="263">
        <f t="shared" si="5"/>
        <v>0</v>
      </c>
      <c r="O126" s="261"/>
      <c r="P126" s="261"/>
      <c r="Q126" s="261"/>
      <c r="R126" s="131"/>
      <c r="T126" s="163" t="s">
        <v>21</v>
      </c>
      <c r="U126" s="42" t="s">
        <v>47</v>
      </c>
      <c r="V126" s="34"/>
      <c r="W126" s="164">
        <f t="shared" si="6"/>
        <v>0</v>
      </c>
      <c r="X126" s="164">
        <v>0</v>
      </c>
      <c r="Y126" s="164">
        <f t="shared" si="7"/>
        <v>0</v>
      </c>
      <c r="Z126" s="164">
        <v>0</v>
      </c>
      <c r="AA126" s="165">
        <f t="shared" si="8"/>
        <v>0</v>
      </c>
      <c r="AR126" s="16" t="s">
        <v>174</v>
      </c>
      <c r="AT126" s="16" t="s">
        <v>170</v>
      </c>
      <c r="AU126" s="16" t="s">
        <v>23</v>
      </c>
      <c r="AY126" s="16" t="s">
        <v>169</v>
      </c>
      <c r="BE126" s="104">
        <f t="shared" si="9"/>
        <v>0</v>
      </c>
      <c r="BF126" s="104">
        <f t="shared" si="10"/>
        <v>0</v>
      </c>
      <c r="BG126" s="104">
        <f t="shared" si="11"/>
        <v>0</v>
      </c>
      <c r="BH126" s="104">
        <f t="shared" si="12"/>
        <v>0</v>
      </c>
      <c r="BI126" s="104">
        <f t="shared" si="13"/>
        <v>0</v>
      </c>
      <c r="BJ126" s="16" t="s">
        <v>23</v>
      </c>
      <c r="BK126" s="104">
        <f t="shared" si="14"/>
        <v>0</v>
      </c>
      <c r="BL126" s="16" t="s">
        <v>174</v>
      </c>
      <c r="BM126" s="16" t="s">
        <v>645</v>
      </c>
    </row>
    <row r="127" spans="2:65" s="1" customFormat="1" ht="31.5" customHeight="1">
      <c r="B127" s="129"/>
      <c r="C127" s="159" t="s">
        <v>206</v>
      </c>
      <c r="D127" s="159" t="s">
        <v>170</v>
      </c>
      <c r="E127" s="160" t="s">
        <v>646</v>
      </c>
      <c r="F127" s="260" t="s">
        <v>647</v>
      </c>
      <c r="G127" s="261"/>
      <c r="H127" s="261"/>
      <c r="I127" s="261"/>
      <c r="J127" s="161" t="s">
        <v>294</v>
      </c>
      <c r="K127" s="162">
        <v>59</v>
      </c>
      <c r="L127" s="262">
        <v>0</v>
      </c>
      <c r="M127" s="261"/>
      <c r="N127" s="263">
        <f t="shared" si="5"/>
        <v>0</v>
      </c>
      <c r="O127" s="261"/>
      <c r="P127" s="261"/>
      <c r="Q127" s="261"/>
      <c r="R127" s="131"/>
      <c r="T127" s="163" t="s">
        <v>21</v>
      </c>
      <c r="U127" s="42" t="s">
        <v>47</v>
      </c>
      <c r="V127" s="34"/>
      <c r="W127" s="164">
        <f t="shared" si="6"/>
        <v>0</v>
      </c>
      <c r="X127" s="164">
        <v>0</v>
      </c>
      <c r="Y127" s="164">
        <f t="shared" si="7"/>
        <v>0</v>
      </c>
      <c r="Z127" s="164">
        <v>0</v>
      </c>
      <c r="AA127" s="165">
        <f t="shared" si="8"/>
        <v>0</v>
      </c>
      <c r="AR127" s="16" t="s">
        <v>174</v>
      </c>
      <c r="AT127" s="16" t="s">
        <v>170</v>
      </c>
      <c r="AU127" s="16" t="s">
        <v>23</v>
      </c>
      <c r="AY127" s="16" t="s">
        <v>169</v>
      </c>
      <c r="BE127" s="104">
        <f t="shared" si="9"/>
        <v>0</v>
      </c>
      <c r="BF127" s="104">
        <f t="shared" si="10"/>
        <v>0</v>
      </c>
      <c r="BG127" s="104">
        <f t="shared" si="11"/>
        <v>0</v>
      </c>
      <c r="BH127" s="104">
        <f t="shared" si="12"/>
        <v>0</v>
      </c>
      <c r="BI127" s="104">
        <f t="shared" si="13"/>
        <v>0</v>
      </c>
      <c r="BJ127" s="16" t="s">
        <v>23</v>
      </c>
      <c r="BK127" s="104">
        <f t="shared" si="14"/>
        <v>0</v>
      </c>
      <c r="BL127" s="16" t="s">
        <v>174</v>
      </c>
      <c r="BM127" s="16" t="s">
        <v>648</v>
      </c>
    </row>
    <row r="128" spans="2:65" s="1" customFormat="1" ht="31.5" customHeight="1">
      <c r="B128" s="129"/>
      <c r="C128" s="159" t="s">
        <v>210</v>
      </c>
      <c r="D128" s="159" t="s">
        <v>170</v>
      </c>
      <c r="E128" s="160" t="s">
        <v>649</v>
      </c>
      <c r="F128" s="260" t="s">
        <v>650</v>
      </c>
      <c r="G128" s="261"/>
      <c r="H128" s="261"/>
      <c r="I128" s="261"/>
      <c r="J128" s="161" t="s">
        <v>626</v>
      </c>
      <c r="K128" s="162">
        <v>16</v>
      </c>
      <c r="L128" s="262">
        <v>0</v>
      </c>
      <c r="M128" s="261"/>
      <c r="N128" s="263">
        <f t="shared" si="5"/>
        <v>0</v>
      </c>
      <c r="O128" s="261"/>
      <c r="P128" s="261"/>
      <c r="Q128" s="261"/>
      <c r="R128" s="131"/>
      <c r="T128" s="163" t="s">
        <v>21</v>
      </c>
      <c r="U128" s="42" t="s">
        <v>47</v>
      </c>
      <c r="V128" s="34"/>
      <c r="W128" s="164">
        <f t="shared" si="6"/>
        <v>0</v>
      </c>
      <c r="X128" s="164">
        <v>0</v>
      </c>
      <c r="Y128" s="164">
        <f t="shared" si="7"/>
        <v>0</v>
      </c>
      <c r="Z128" s="164">
        <v>0</v>
      </c>
      <c r="AA128" s="165">
        <f t="shared" si="8"/>
        <v>0</v>
      </c>
      <c r="AR128" s="16" t="s">
        <v>174</v>
      </c>
      <c r="AT128" s="16" t="s">
        <v>170</v>
      </c>
      <c r="AU128" s="16" t="s">
        <v>23</v>
      </c>
      <c r="AY128" s="16" t="s">
        <v>169</v>
      </c>
      <c r="BE128" s="104">
        <f t="shared" si="9"/>
        <v>0</v>
      </c>
      <c r="BF128" s="104">
        <f t="shared" si="10"/>
        <v>0</v>
      </c>
      <c r="BG128" s="104">
        <f t="shared" si="11"/>
        <v>0</v>
      </c>
      <c r="BH128" s="104">
        <f t="shared" si="12"/>
        <v>0</v>
      </c>
      <c r="BI128" s="104">
        <f t="shared" si="13"/>
        <v>0</v>
      </c>
      <c r="BJ128" s="16" t="s">
        <v>23</v>
      </c>
      <c r="BK128" s="104">
        <f t="shared" si="14"/>
        <v>0</v>
      </c>
      <c r="BL128" s="16" t="s">
        <v>174</v>
      </c>
      <c r="BM128" s="16" t="s">
        <v>651</v>
      </c>
    </row>
    <row r="129" spans="2:65" s="1" customFormat="1" ht="31.5" customHeight="1">
      <c r="B129" s="129"/>
      <c r="C129" s="159" t="s">
        <v>28</v>
      </c>
      <c r="D129" s="159" t="s">
        <v>170</v>
      </c>
      <c r="E129" s="160" t="s">
        <v>652</v>
      </c>
      <c r="F129" s="260" t="s">
        <v>653</v>
      </c>
      <c r="G129" s="261"/>
      <c r="H129" s="261"/>
      <c r="I129" s="261"/>
      <c r="J129" s="161" t="s">
        <v>626</v>
      </c>
      <c r="K129" s="162">
        <v>6</v>
      </c>
      <c r="L129" s="262">
        <v>0</v>
      </c>
      <c r="M129" s="261"/>
      <c r="N129" s="263">
        <f t="shared" si="5"/>
        <v>0</v>
      </c>
      <c r="O129" s="261"/>
      <c r="P129" s="261"/>
      <c r="Q129" s="261"/>
      <c r="R129" s="131"/>
      <c r="T129" s="163" t="s">
        <v>21</v>
      </c>
      <c r="U129" s="42" t="s">
        <v>47</v>
      </c>
      <c r="V129" s="34"/>
      <c r="W129" s="164">
        <f t="shared" si="6"/>
        <v>0</v>
      </c>
      <c r="X129" s="164">
        <v>0</v>
      </c>
      <c r="Y129" s="164">
        <f t="shared" si="7"/>
        <v>0</v>
      </c>
      <c r="Z129" s="164">
        <v>0</v>
      </c>
      <c r="AA129" s="165">
        <f t="shared" si="8"/>
        <v>0</v>
      </c>
      <c r="AR129" s="16" t="s">
        <v>174</v>
      </c>
      <c r="AT129" s="16" t="s">
        <v>170</v>
      </c>
      <c r="AU129" s="16" t="s">
        <v>23</v>
      </c>
      <c r="AY129" s="16" t="s">
        <v>169</v>
      </c>
      <c r="BE129" s="104">
        <f t="shared" si="9"/>
        <v>0</v>
      </c>
      <c r="BF129" s="104">
        <f t="shared" si="10"/>
        <v>0</v>
      </c>
      <c r="BG129" s="104">
        <f t="shared" si="11"/>
        <v>0</v>
      </c>
      <c r="BH129" s="104">
        <f t="shared" si="12"/>
        <v>0</v>
      </c>
      <c r="BI129" s="104">
        <f t="shared" si="13"/>
        <v>0</v>
      </c>
      <c r="BJ129" s="16" t="s">
        <v>23</v>
      </c>
      <c r="BK129" s="104">
        <f t="shared" si="14"/>
        <v>0</v>
      </c>
      <c r="BL129" s="16" t="s">
        <v>174</v>
      </c>
      <c r="BM129" s="16" t="s">
        <v>654</v>
      </c>
    </row>
    <row r="130" spans="2:65" s="1" customFormat="1" ht="22.5" customHeight="1">
      <c r="B130" s="129"/>
      <c r="C130" s="159" t="s">
        <v>218</v>
      </c>
      <c r="D130" s="159" t="s">
        <v>170</v>
      </c>
      <c r="E130" s="160" t="s">
        <v>655</v>
      </c>
      <c r="F130" s="260" t="s">
        <v>656</v>
      </c>
      <c r="G130" s="261"/>
      <c r="H130" s="261"/>
      <c r="I130" s="261"/>
      <c r="J130" s="161" t="s">
        <v>280</v>
      </c>
      <c r="K130" s="162">
        <v>6</v>
      </c>
      <c r="L130" s="262">
        <v>0</v>
      </c>
      <c r="M130" s="261"/>
      <c r="N130" s="263">
        <f t="shared" si="5"/>
        <v>0</v>
      </c>
      <c r="O130" s="261"/>
      <c r="P130" s="261"/>
      <c r="Q130" s="261"/>
      <c r="R130" s="131"/>
      <c r="T130" s="163" t="s">
        <v>21</v>
      </c>
      <c r="U130" s="42" t="s">
        <v>47</v>
      </c>
      <c r="V130" s="34"/>
      <c r="W130" s="164">
        <f t="shared" si="6"/>
        <v>0</v>
      </c>
      <c r="X130" s="164">
        <v>0</v>
      </c>
      <c r="Y130" s="164">
        <f t="shared" si="7"/>
        <v>0</v>
      </c>
      <c r="Z130" s="164">
        <v>0</v>
      </c>
      <c r="AA130" s="165">
        <f t="shared" si="8"/>
        <v>0</v>
      </c>
      <c r="AR130" s="16" t="s">
        <v>174</v>
      </c>
      <c r="AT130" s="16" t="s">
        <v>170</v>
      </c>
      <c r="AU130" s="16" t="s">
        <v>23</v>
      </c>
      <c r="AY130" s="16" t="s">
        <v>169</v>
      </c>
      <c r="BE130" s="104">
        <f t="shared" si="9"/>
        <v>0</v>
      </c>
      <c r="BF130" s="104">
        <f t="shared" si="10"/>
        <v>0</v>
      </c>
      <c r="BG130" s="104">
        <f t="shared" si="11"/>
        <v>0</v>
      </c>
      <c r="BH130" s="104">
        <f t="shared" si="12"/>
        <v>0</v>
      </c>
      <c r="BI130" s="104">
        <f t="shared" si="13"/>
        <v>0</v>
      </c>
      <c r="BJ130" s="16" t="s">
        <v>23</v>
      </c>
      <c r="BK130" s="104">
        <f t="shared" si="14"/>
        <v>0</v>
      </c>
      <c r="BL130" s="16" t="s">
        <v>174</v>
      </c>
      <c r="BM130" s="16" t="s">
        <v>657</v>
      </c>
    </row>
    <row r="131" spans="2:63" s="9" customFormat="1" ht="36.75" customHeight="1">
      <c r="B131" s="148"/>
      <c r="C131" s="149"/>
      <c r="D131" s="150" t="s">
        <v>623</v>
      </c>
      <c r="E131" s="150"/>
      <c r="F131" s="150"/>
      <c r="G131" s="150"/>
      <c r="H131" s="150"/>
      <c r="I131" s="150"/>
      <c r="J131" s="150"/>
      <c r="K131" s="150"/>
      <c r="L131" s="150"/>
      <c r="M131" s="150"/>
      <c r="N131" s="284">
        <f>BK131</f>
        <v>0</v>
      </c>
      <c r="O131" s="285"/>
      <c r="P131" s="285"/>
      <c r="Q131" s="285"/>
      <c r="R131" s="151"/>
      <c r="T131" s="152"/>
      <c r="U131" s="149"/>
      <c r="V131" s="149"/>
      <c r="W131" s="153">
        <f>SUM(W132:W138)</f>
        <v>0</v>
      </c>
      <c r="X131" s="149"/>
      <c r="Y131" s="153">
        <f>SUM(Y132:Y138)</f>
        <v>0</v>
      </c>
      <c r="Z131" s="149"/>
      <c r="AA131" s="154">
        <f>SUM(AA132:AA138)</f>
        <v>0</v>
      </c>
      <c r="AR131" s="155" t="s">
        <v>23</v>
      </c>
      <c r="AT131" s="156" t="s">
        <v>81</v>
      </c>
      <c r="AU131" s="156" t="s">
        <v>82</v>
      </c>
      <c r="AY131" s="155" t="s">
        <v>169</v>
      </c>
      <c r="BK131" s="157">
        <f>SUM(BK132:BK138)</f>
        <v>0</v>
      </c>
    </row>
    <row r="132" spans="2:65" s="1" customFormat="1" ht="31.5" customHeight="1">
      <c r="B132" s="129"/>
      <c r="C132" s="159" t="s">
        <v>223</v>
      </c>
      <c r="D132" s="159" t="s">
        <v>170</v>
      </c>
      <c r="E132" s="160" t="s">
        <v>658</v>
      </c>
      <c r="F132" s="260" t="s">
        <v>659</v>
      </c>
      <c r="G132" s="261"/>
      <c r="H132" s="261"/>
      <c r="I132" s="261"/>
      <c r="J132" s="161" t="s">
        <v>626</v>
      </c>
      <c r="K132" s="162">
        <v>3</v>
      </c>
      <c r="L132" s="262">
        <v>0</v>
      </c>
      <c r="M132" s="261"/>
      <c r="N132" s="263">
        <f aca="true" t="shared" si="15" ref="N132:N138">ROUND(L132*K132,2)</f>
        <v>0</v>
      </c>
      <c r="O132" s="261"/>
      <c r="P132" s="261"/>
      <c r="Q132" s="261"/>
      <c r="R132" s="131"/>
      <c r="T132" s="163" t="s">
        <v>21</v>
      </c>
      <c r="U132" s="42" t="s">
        <v>47</v>
      </c>
      <c r="V132" s="34"/>
      <c r="W132" s="164">
        <f aca="true" t="shared" si="16" ref="W132:W138">V132*K132</f>
        <v>0</v>
      </c>
      <c r="X132" s="164">
        <v>0</v>
      </c>
      <c r="Y132" s="164">
        <f aca="true" t="shared" si="17" ref="Y132:Y138">X132*K132</f>
        <v>0</v>
      </c>
      <c r="Z132" s="164">
        <v>0</v>
      </c>
      <c r="AA132" s="165">
        <f aca="true" t="shared" si="18" ref="AA132:AA138">Z132*K132</f>
        <v>0</v>
      </c>
      <c r="AR132" s="16" t="s">
        <v>174</v>
      </c>
      <c r="AT132" s="16" t="s">
        <v>170</v>
      </c>
      <c r="AU132" s="16" t="s">
        <v>23</v>
      </c>
      <c r="AY132" s="16" t="s">
        <v>169</v>
      </c>
      <c r="BE132" s="104">
        <f aca="true" t="shared" si="19" ref="BE132:BE138">IF(U132="základní",N132,0)</f>
        <v>0</v>
      </c>
      <c r="BF132" s="104">
        <f aca="true" t="shared" si="20" ref="BF132:BF138">IF(U132="snížená",N132,0)</f>
        <v>0</v>
      </c>
      <c r="BG132" s="104">
        <f aca="true" t="shared" si="21" ref="BG132:BG138">IF(U132="zákl. přenesená",N132,0)</f>
        <v>0</v>
      </c>
      <c r="BH132" s="104">
        <f aca="true" t="shared" si="22" ref="BH132:BH138">IF(U132="sníž. přenesená",N132,0)</f>
        <v>0</v>
      </c>
      <c r="BI132" s="104">
        <f aca="true" t="shared" si="23" ref="BI132:BI138">IF(U132="nulová",N132,0)</f>
        <v>0</v>
      </c>
      <c r="BJ132" s="16" t="s">
        <v>23</v>
      </c>
      <c r="BK132" s="104">
        <f aca="true" t="shared" si="24" ref="BK132:BK138">ROUND(L132*K132,2)</f>
        <v>0</v>
      </c>
      <c r="BL132" s="16" t="s">
        <v>174</v>
      </c>
      <c r="BM132" s="16" t="s">
        <v>660</v>
      </c>
    </row>
    <row r="133" spans="2:65" s="1" customFormat="1" ht="31.5" customHeight="1">
      <c r="B133" s="129"/>
      <c r="C133" s="159" t="s">
        <v>227</v>
      </c>
      <c r="D133" s="159" t="s">
        <v>170</v>
      </c>
      <c r="E133" s="160" t="s">
        <v>661</v>
      </c>
      <c r="F133" s="260" t="s">
        <v>662</v>
      </c>
      <c r="G133" s="261"/>
      <c r="H133" s="261"/>
      <c r="I133" s="261"/>
      <c r="J133" s="161" t="s">
        <v>626</v>
      </c>
      <c r="K133" s="162">
        <v>1</v>
      </c>
      <c r="L133" s="262">
        <v>0</v>
      </c>
      <c r="M133" s="261"/>
      <c r="N133" s="263">
        <f t="shared" si="15"/>
        <v>0</v>
      </c>
      <c r="O133" s="261"/>
      <c r="P133" s="261"/>
      <c r="Q133" s="261"/>
      <c r="R133" s="131"/>
      <c r="T133" s="163" t="s">
        <v>21</v>
      </c>
      <c r="U133" s="42" t="s">
        <v>47</v>
      </c>
      <c r="V133" s="34"/>
      <c r="W133" s="164">
        <f t="shared" si="16"/>
        <v>0</v>
      </c>
      <c r="X133" s="164">
        <v>0</v>
      </c>
      <c r="Y133" s="164">
        <f t="shared" si="17"/>
        <v>0</v>
      </c>
      <c r="Z133" s="164">
        <v>0</v>
      </c>
      <c r="AA133" s="165">
        <f t="shared" si="18"/>
        <v>0</v>
      </c>
      <c r="AR133" s="16" t="s">
        <v>174</v>
      </c>
      <c r="AT133" s="16" t="s">
        <v>170</v>
      </c>
      <c r="AU133" s="16" t="s">
        <v>23</v>
      </c>
      <c r="AY133" s="16" t="s">
        <v>169</v>
      </c>
      <c r="BE133" s="104">
        <f t="shared" si="19"/>
        <v>0</v>
      </c>
      <c r="BF133" s="104">
        <f t="shared" si="20"/>
        <v>0</v>
      </c>
      <c r="BG133" s="104">
        <f t="shared" si="21"/>
        <v>0</v>
      </c>
      <c r="BH133" s="104">
        <f t="shared" si="22"/>
        <v>0</v>
      </c>
      <c r="BI133" s="104">
        <f t="shared" si="23"/>
        <v>0</v>
      </c>
      <c r="BJ133" s="16" t="s">
        <v>23</v>
      </c>
      <c r="BK133" s="104">
        <f t="shared" si="24"/>
        <v>0</v>
      </c>
      <c r="BL133" s="16" t="s">
        <v>174</v>
      </c>
      <c r="BM133" s="16" t="s">
        <v>663</v>
      </c>
    </row>
    <row r="134" spans="2:65" s="1" customFormat="1" ht="44.25" customHeight="1">
      <c r="B134" s="129"/>
      <c r="C134" s="159" t="s">
        <v>231</v>
      </c>
      <c r="D134" s="159" t="s">
        <v>170</v>
      </c>
      <c r="E134" s="160" t="s">
        <v>664</v>
      </c>
      <c r="F134" s="260" t="s">
        <v>665</v>
      </c>
      <c r="G134" s="261"/>
      <c r="H134" s="261"/>
      <c r="I134" s="261"/>
      <c r="J134" s="161" t="s">
        <v>626</v>
      </c>
      <c r="K134" s="162">
        <v>1</v>
      </c>
      <c r="L134" s="262">
        <v>0</v>
      </c>
      <c r="M134" s="261"/>
      <c r="N134" s="263">
        <f t="shared" si="15"/>
        <v>0</v>
      </c>
      <c r="O134" s="261"/>
      <c r="P134" s="261"/>
      <c r="Q134" s="261"/>
      <c r="R134" s="131"/>
      <c r="T134" s="163" t="s">
        <v>21</v>
      </c>
      <c r="U134" s="42" t="s">
        <v>47</v>
      </c>
      <c r="V134" s="34"/>
      <c r="W134" s="164">
        <f t="shared" si="16"/>
        <v>0</v>
      </c>
      <c r="X134" s="164">
        <v>0</v>
      </c>
      <c r="Y134" s="164">
        <f t="shared" si="17"/>
        <v>0</v>
      </c>
      <c r="Z134" s="164">
        <v>0</v>
      </c>
      <c r="AA134" s="165">
        <f t="shared" si="18"/>
        <v>0</v>
      </c>
      <c r="AR134" s="16" t="s">
        <v>174</v>
      </c>
      <c r="AT134" s="16" t="s">
        <v>170</v>
      </c>
      <c r="AU134" s="16" t="s">
        <v>23</v>
      </c>
      <c r="AY134" s="16" t="s">
        <v>169</v>
      </c>
      <c r="BE134" s="104">
        <f t="shared" si="19"/>
        <v>0</v>
      </c>
      <c r="BF134" s="104">
        <f t="shared" si="20"/>
        <v>0</v>
      </c>
      <c r="BG134" s="104">
        <f t="shared" si="21"/>
        <v>0</v>
      </c>
      <c r="BH134" s="104">
        <f t="shared" si="22"/>
        <v>0</v>
      </c>
      <c r="BI134" s="104">
        <f t="shared" si="23"/>
        <v>0</v>
      </c>
      <c r="BJ134" s="16" t="s">
        <v>23</v>
      </c>
      <c r="BK134" s="104">
        <f t="shared" si="24"/>
        <v>0</v>
      </c>
      <c r="BL134" s="16" t="s">
        <v>174</v>
      </c>
      <c r="BM134" s="16" t="s">
        <v>666</v>
      </c>
    </row>
    <row r="135" spans="2:65" s="1" customFormat="1" ht="44.25" customHeight="1">
      <c r="B135" s="129"/>
      <c r="C135" s="159" t="s">
        <v>9</v>
      </c>
      <c r="D135" s="159" t="s">
        <v>170</v>
      </c>
      <c r="E135" s="160" t="s">
        <v>667</v>
      </c>
      <c r="F135" s="260" t="s">
        <v>668</v>
      </c>
      <c r="G135" s="261"/>
      <c r="H135" s="261"/>
      <c r="I135" s="261"/>
      <c r="J135" s="161" t="s">
        <v>626</v>
      </c>
      <c r="K135" s="162">
        <v>6</v>
      </c>
      <c r="L135" s="262">
        <v>0</v>
      </c>
      <c r="M135" s="261"/>
      <c r="N135" s="263">
        <f t="shared" si="15"/>
        <v>0</v>
      </c>
      <c r="O135" s="261"/>
      <c r="P135" s="261"/>
      <c r="Q135" s="261"/>
      <c r="R135" s="131"/>
      <c r="T135" s="163" t="s">
        <v>21</v>
      </c>
      <c r="U135" s="42" t="s">
        <v>47</v>
      </c>
      <c r="V135" s="34"/>
      <c r="W135" s="164">
        <f t="shared" si="16"/>
        <v>0</v>
      </c>
      <c r="X135" s="164">
        <v>0</v>
      </c>
      <c r="Y135" s="164">
        <f t="shared" si="17"/>
        <v>0</v>
      </c>
      <c r="Z135" s="164">
        <v>0</v>
      </c>
      <c r="AA135" s="165">
        <f t="shared" si="18"/>
        <v>0</v>
      </c>
      <c r="AR135" s="16" t="s">
        <v>174</v>
      </c>
      <c r="AT135" s="16" t="s">
        <v>170</v>
      </c>
      <c r="AU135" s="16" t="s">
        <v>23</v>
      </c>
      <c r="AY135" s="16" t="s">
        <v>169</v>
      </c>
      <c r="BE135" s="104">
        <f t="shared" si="19"/>
        <v>0</v>
      </c>
      <c r="BF135" s="104">
        <f t="shared" si="20"/>
        <v>0</v>
      </c>
      <c r="BG135" s="104">
        <f t="shared" si="21"/>
        <v>0</v>
      </c>
      <c r="BH135" s="104">
        <f t="shared" si="22"/>
        <v>0</v>
      </c>
      <c r="BI135" s="104">
        <f t="shared" si="23"/>
        <v>0</v>
      </c>
      <c r="BJ135" s="16" t="s">
        <v>23</v>
      </c>
      <c r="BK135" s="104">
        <f t="shared" si="24"/>
        <v>0</v>
      </c>
      <c r="BL135" s="16" t="s">
        <v>174</v>
      </c>
      <c r="BM135" s="16" t="s">
        <v>669</v>
      </c>
    </row>
    <row r="136" spans="2:65" s="1" customFormat="1" ht="57" customHeight="1">
      <c r="B136" s="129"/>
      <c r="C136" s="159" t="s">
        <v>239</v>
      </c>
      <c r="D136" s="159" t="s">
        <v>170</v>
      </c>
      <c r="E136" s="160" t="s">
        <v>670</v>
      </c>
      <c r="F136" s="260" t="s">
        <v>671</v>
      </c>
      <c r="G136" s="261"/>
      <c r="H136" s="261"/>
      <c r="I136" s="261"/>
      <c r="J136" s="161" t="s">
        <v>626</v>
      </c>
      <c r="K136" s="162">
        <v>1</v>
      </c>
      <c r="L136" s="262">
        <v>0</v>
      </c>
      <c r="M136" s="261"/>
      <c r="N136" s="263">
        <f t="shared" si="15"/>
        <v>0</v>
      </c>
      <c r="O136" s="261"/>
      <c r="P136" s="261"/>
      <c r="Q136" s="261"/>
      <c r="R136" s="131"/>
      <c r="T136" s="163" t="s">
        <v>21</v>
      </c>
      <c r="U136" s="42" t="s">
        <v>47</v>
      </c>
      <c r="V136" s="34"/>
      <c r="W136" s="164">
        <f t="shared" si="16"/>
        <v>0</v>
      </c>
      <c r="X136" s="164">
        <v>0</v>
      </c>
      <c r="Y136" s="164">
        <f t="shared" si="17"/>
        <v>0</v>
      </c>
      <c r="Z136" s="164">
        <v>0</v>
      </c>
      <c r="AA136" s="165">
        <f t="shared" si="18"/>
        <v>0</v>
      </c>
      <c r="AR136" s="16" t="s">
        <v>174</v>
      </c>
      <c r="AT136" s="16" t="s">
        <v>170</v>
      </c>
      <c r="AU136" s="16" t="s">
        <v>23</v>
      </c>
      <c r="AY136" s="16" t="s">
        <v>169</v>
      </c>
      <c r="BE136" s="104">
        <f t="shared" si="19"/>
        <v>0</v>
      </c>
      <c r="BF136" s="104">
        <f t="shared" si="20"/>
        <v>0</v>
      </c>
      <c r="BG136" s="104">
        <f t="shared" si="21"/>
        <v>0</v>
      </c>
      <c r="BH136" s="104">
        <f t="shared" si="22"/>
        <v>0</v>
      </c>
      <c r="BI136" s="104">
        <f t="shared" si="23"/>
        <v>0</v>
      </c>
      <c r="BJ136" s="16" t="s">
        <v>23</v>
      </c>
      <c r="BK136" s="104">
        <f t="shared" si="24"/>
        <v>0</v>
      </c>
      <c r="BL136" s="16" t="s">
        <v>174</v>
      </c>
      <c r="BM136" s="16" t="s">
        <v>672</v>
      </c>
    </row>
    <row r="137" spans="2:65" s="1" customFormat="1" ht="44.25" customHeight="1">
      <c r="B137" s="129"/>
      <c r="C137" s="159" t="s">
        <v>243</v>
      </c>
      <c r="D137" s="159" t="s">
        <v>170</v>
      </c>
      <c r="E137" s="160" t="s">
        <v>673</v>
      </c>
      <c r="F137" s="260" t="s">
        <v>674</v>
      </c>
      <c r="G137" s="261"/>
      <c r="H137" s="261"/>
      <c r="I137" s="261"/>
      <c r="J137" s="161" t="s">
        <v>294</v>
      </c>
      <c r="K137" s="162">
        <v>195</v>
      </c>
      <c r="L137" s="262">
        <v>0</v>
      </c>
      <c r="M137" s="261"/>
      <c r="N137" s="263">
        <f t="shared" si="15"/>
        <v>0</v>
      </c>
      <c r="O137" s="261"/>
      <c r="P137" s="261"/>
      <c r="Q137" s="261"/>
      <c r="R137" s="131"/>
      <c r="T137" s="163" t="s">
        <v>21</v>
      </c>
      <c r="U137" s="42" t="s">
        <v>47</v>
      </c>
      <c r="V137" s="34"/>
      <c r="W137" s="164">
        <f t="shared" si="16"/>
        <v>0</v>
      </c>
      <c r="X137" s="164">
        <v>0</v>
      </c>
      <c r="Y137" s="164">
        <f t="shared" si="17"/>
        <v>0</v>
      </c>
      <c r="Z137" s="164">
        <v>0</v>
      </c>
      <c r="AA137" s="165">
        <f t="shared" si="18"/>
        <v>0</v>
      </c>
      <c r="AR137" s="16" t="s">
        <v>174</v>
      </c>
      <c r="AT137" s="16" t="s">
        <v>170</v>
      </c>
      <c r="AU137" s="16" t="s">
        <v>23</v>
      </c>
      <c r="AY137" s="16" t="s">
        <v>169</v>
      </c>
      <c r="BE137" s="104">
        <f t="shared" si="19"/>
        <v>0</v>
      </c>
      <c r="BF137" s="104">
        <f t="shared" si="20"/>
        <v>0</v>
      </c>
      <c r="BG137" s="104">
        <f t="shared" si="21"/>
        <v>0</v>
      </c>
      <c r="BH137" s="104">
        <f t="shared" si="22"/>
        <v>0</v>
      </c>
      <c r="BI137" s="104">
        <f t="shared" si="23"/>
        <v>0</v>
      </c>
      <c r="BJ137" s="16" t="s">
        <v>23</v>
      </c>
      <c r="BK137" s="104">
        <f t="shared" si="24"/>
        <v>0</v>
      </c>
      <c r="BL137" s="16" t="s">
        <v>174</v>
      </c>
      <c r="BM137" s="16" t="s">
        <v>675</v>
      </c>
    </row>
    <row r="138" spans="2:65" s="1" customFormat="1" ht="44.25" customHeight="1">
      <c r="B138" s="129"/>
      <c r="C138" s="159" t="s">
        <v>247</v>
      </c>
      <c r="D138" s="159" t="s">
        <v>170</v>
      </c>
      <c r="E138" s="160" t="s">
        <v>676</v>
      </c>
      <c r="F138" s="260" t="s">
        <v>677</v>
      </c>
      <c r="G138" s="261"/>
      <c r="H138" s="261"/>
      <c r="I138" s="261"/>
      <c r="J138" s="161" t="s">
        <v>626</v>
      </c>
      <c r="K138" s="162">
        <v>1</v>
      </c>
      <c r="L138" s="262">
        <v>0</v>
      </c>
      <c r="M138" s="261"/>
      <c r="N138" s="263">
        <f t="shared" si="15"/>
        <v>0</v>
      </c>
      <c r="O138" s="261"/>
      <c r="P138" s="261"/>
      <c r="Q138" s="261"/>
      <c r="R138" s="131"/>
      <c r="T138" s="163" t="s">
        <v>21</v>
      </c>
      <c r="U138" s="42" t="s">
        <v>47</v>
      </c>
      <c r="V138" s="34"/>
      <c r="W138" s="164">
        <f t="shared" si="16"/>
        <v>0</v>
      </c>
      <c r="X138" s="164">
        <v>0</v>
      </c>
      <c r="Y138" s="164">
        <f t="shared" si="17"/>
        <v>0</v>
      </c>
      <c r="Z138" s="164">
        <v>0</v>
      </c>
      <c r="AA138" s="165">
        <f t="shared" si="18"/>
        <v>0</v>
      </c>
      <c r="AR138" s="16" t="s">
        <v>174</v>
      </c>
      <c r="AT138" s="16" t="s">
        <v>170</v>
      </c>
      <c r="AU138" s="16" t="s">
        <v>23</v>
      </c>
      <c r="AY138" s="16" t="s">
        <v>169</v>
      </c>
      <c r="BE138" s="104">
        <f t="shared" si="19"/>
        <v>0</v>
      </c>
      <c r="BF138" s="104">
        <f t="shared" si="20"/>
        <v>0</v>
      </c>
      <c r="BG138" s="104">
        <f t="shared" si="21"/>
        <v>0</v>
      </c>
      <c r="BH138" s="104">
        <f t="shared" si="22"/>
        <v>0</v>
      </c>
      <c r="BI138" s="104">
        <f t="shared" si="23"/>
        <v>0</v>
      </c>
      <c r="BJ138" s="16" t="s">
        <v>23</v>
      </c>
      <c r="BK138" s="104">
        <f t="shared" si="24"/>
        <v>0</v>
      </c>
      <c r="BL138" s="16" t="s">
        <v>174</v>
      </c>
      <c r="BM138" s="16" t="s">
        <v>678</v>
      </c>
    </row>
    <row r="139" spans="2:63" s="1" customFormat="1" ht="49.5" customHeight="1">
      <c r="B139" s="33"/>
      <c r="C139" s="34"/>
      <c r="D139" s="150" t="s">
        <v>393</v>
      </c>
      <c r="E139" s="34"/>
      <c r="F139" s="34"/>
      <c r="G139" s="34"/>
      <c r="H139" s="34"/>
      <c r="I139" s="34"/>
      <c r="J139" s="34"/>
      <c r="K139" s="34"/>
      <c r="L139" s="34"/>
      <c r="M139" s="34"/>
      <c r="N139" s="284">
        <f aca="true" t="shared" si="25" ref="N139:N144">BK139</f>
        <v>0</v>
      </c>
      <c r="O139" s="285"/>
      <c r="P139" s="285"/>
      <c r="Q139" s="285"/>
      <c r="R139" s="35"/>
      <c r="T139" s="72"/>
      <c r="U139" s="34"/>
      <c r="V139" s="34"/>
      <c r="W139" s="34"/>
      <c r="X139" s="34"/>
      <c r="Y139" s="34"/>
      <c r="Z139" s="34"/>
      <c r="AA139" s="73"/>
      <c r="AT139" s="16" t="s">
        <v>81</v>
      </c>
      <c r="AU139" s="16" t="s">
        <v>82</v>
      </c>
      <c r="AY139" s="16" t="s">
        <v>394</v>
      </c>
      <c r="BK139" s="104">
        <f>SUM(BK140:BK144)</f>
        <v>0</v>
      </c>
    </row>
    <row r="140" spans="2:63" s="1" customFormat="1" ht="21.75" customHeight="1">
      <c r="B140" s="33"/>
      <c r="C140" s="178" t="s">
        <v>21</v>
      </c>
      <c r="D140" s="178" t="s">
        <v>170</v>
      </c>
      <c r="E140" s="179" t="s">
        <v>21</v>
      </c>
      <c r="F140" s="272" t="s">
        <v>21</v>
      </c>
      <c r="G140" s="273"/>
      <c r="H140" s="273"/>
      <c r="I140" s="273"/>
      <c r="J140" s="180" t="s">
        <v>21</v>
      </c>
      <c r="K140" s="181"/>
      <c r="L140" s="262"/>
      <c r="M140" s="274"/>
      <c r="N140" s="275">
        <f t="shared" si="25"/>
        <v>0</v>
      </c>
      <c r="O140" s="274"/>
      <c r="P140" s="274"/>
      <c r="Q140" s="274"/>
      <c r="R140" s="35"/>
      <c r="T140" s="163" t="s">
        <v>21</v>
      </c>
      <c r="U140" s="182" t="s">
        <v>47</v>
      </c>
      <c r="V140" s="34"/>
      <c r="W140" s="34"/>
      <c r="X140" s="34"/>
      <c r="Y140" s="34"/>
      <c r="Z140" s="34"/>
      <c r="AA140" s="73"/>
      <c r="AT140" s="16" t="s">
        <v>394</v>
      </c>
      <c r="AU140" s="16" t="s">
        <v>23</v>
      </c>
      <c r="AY140" s="16" t="s">
        <v>394</v>
      </c>
      <c r="BE140" s="104">
        <f>IF(U140="základní",N140,0)</f>
        <v>0</v>
      </c>
      <c r="BF140" s="104">
        <f>IF(U140="snížená",N140,0)</f>
        <v>0</v>
      </c>
      <c r="BG140" s="104">
        <f>IF(U140="zákl. přenesená",N140,0)</f>
        <v>0</v>
      </c>
      <c r="BH140" s="104">
        <f>IF(U140="sníž. přenesená",N140,0)</f>
        <v>0</v>
      </c>
      <c r="BI140" s="104">
        <f>IF(U140="nulová",N140,0)</f>
        <v>0</v>
      </c>
      <c r="BJ140" s="16" t="s">
        <v>23</v>
      </c>
      <c r="BK140" s="104">
        <f>L140*K140</f>
        <v>0</v>
      </c>
    </row>
    <row r="141" spans="2:63" s="1" customFormat="1" ht="21.75" customHeight="1">
      <c r="B141" s="33"/>
      <c r="C141" s="178" t="s">
        <v>21</v>
      </c>
      <c r="D141" s="178" t="s">
        <v>170</v>
      </c>
      <c r="E141" s="179" t="s">
        <v>21</v>
      </c>
      <c r="F141" s="272" t="s">
        <v>21</v>
      </c>
      <c r="G141" s="273"/>
      <c r="H141" s="273"/>
      <c r="I141" s="273"/>
      <c r="J141" s="180" t="s">
        <v>21</v>
      </c>
      <c r="K141" s="181"/>
      <c r="L141" s="262"/>
      <c r="M141" s="274"/>
      <c r="N141" s="275">
        <f t="shared" si="25"/>
        <v>0</v>
      </c>
      <c r="O141" s="274"/>
      <c r="P141" s="274"/>
      <c r="Q141" s="274"/>
      <c r="R141" s="35"/>
      <c r="T141" s="163" t="s">
        <v>21</v>
      </c>
      <c r="U141" s="182" t="s">
        <v>47</v>
      </c>
      <c r="V141" s="34"/>
      <c r="W141" s="34"/>
      <c r="X141" s="34"/>
      <c r="Y141" s="34"/>
      <c r="Z141" s="34"/>
      <c r="AA141" s="73"/>
      <c r="AT141" s="16" t="s">
        <v>394</v>
      </c>
      <c r="AU141" s="16" t="s">
        <v>23</v>
      </c>
      <c r="AY141" s="16" t="s">
        <v>394</v>
      </c>
      <c r="BE141" s="104">
        <f>IF(U141="základní",N141,0)</f>
        <v>0</v>
      </c>
      <c r="BF141" s="104">
        <f>IF(U141="snížená",N141,0)</f>
        <v>0</v>
      </c>
      <c r="BG141" s="104">
        <f>IF(U141="zákl. přenesená",N141,0)</f>
        <v>0</v>
      </c>
      <c r="BH141" s="104">
        <f>IF(U141="sníž. přenesená",N141,0)</f>
        <v>0</v>
      </c>
      <c r="BI141" s="104">
        <f>IF(U141="nulová",N141,0)</f>
        <v>0</v>
      </c>
      <c r="BJ141" s="16" t="s">
        <v>23</v>
      </c>
      <c r="BK141" s="104">
        <f>L141*K141</f>
        <v>0</v>
      </c>
    </row>
    <row r="142" spans="2:63" s="1" customFormat="1" ht="21.75" customHeight="1">
      <c r="B142" s="33"/>
      <c r="C142" s="178" t="s">
        <v>21</v>
      </c>
      <c r="D142" s="178" t="s">
        <v>170</v>
      </c>
      <c r="E142" s="179" t="s">
        <v>21</v>
      </c>
      <c r="F142" s="272" t="s">
        <v>21</v>
      </c>
      <c r="G142" s="273"/>
      <c r="H142" s="273"/>
      <c r="I142" s="273"/>
      <c r="J142" s="180" t="s">
        <v>21</v>
      </c>
      <c r="K142" s="181"/>
      <c r="L142" s="262"/>
      <c r="M142" s="274"/>
      <c r="N142" s="275">
        <f t="shared" si="25"/>
        <v>0</v>
      </c>
      <c r="O142" s="274"/>
      <c r="P142" s="274"/>
      <c r="Q142" s="274"/>
      <c r="R142" s="35"/>
      <c r="T142" s="163" t="s">
        <v>21</v>
      </c>
      <c r="U142" s="182" t="s">
        <v>47</v>
      </c>
      <c r="V142" s="34"/>
      <c r="W142" s="34"/>
      <c r="X142" s="34"/>
      <c r="Y142" s="34"/>
      <c r="Z142" s="34"/>
      <c r="AA142" s="73"/>
      <c r="AT142" s="16" t="s">
        <v>394</v>
      </c>
      <c r="AU142" s="16" t="s">
        <v>23</v>
      </c>
      <c r="AY142" s="16" t="s">
        <v>394</v>
      </c>
      <c r="BE142" s="104">
        <f>IF(U142="základní",N142,0)</f>
        <v>0</v>
      </c>
      <c r="BF142" s="104">
        <f>IF(U142="snížená",N142,0)</f>
        <v>0</v>
      </c>
      <c r="BG142" s="104">
        <f>IF(U142="zákl. přenesená",N142,0)</f>
        <v>0</v>
      </c>
      <c r="BH142" s="104">
        <f>IF(U142="sníž. přenesená",N142,0)</f>
        <v>0</v>
      </c>
      <c r="BI142" s="104">
        <f>IF(U142="nulová",N142,0)</f>
        <v>0</v>
      </c>
      <c r="BJ142" s="16" t="s">
        <v>23</v>
      </c>
      <c r="BK142" s="104">
        <f>L142*K142</f>
        <v>0</v>
      </c>
    </row>
    <row r="143" spans="2:63" s="1" customFormat="1" ht="21.75" customHeight="1">
      <c r="B143" s="33"/>
      <c r="C143" s="178" t="s">
        <v>21</v>
      </c>
      <c r="D143" s="178" t="s">
        <v>170</v>
      </c>
      <c r="E143" s="179" t="s">
        <v>21</v>
      </c>
      <c r="F143" s="272" t="s">
        <v>21</v>
      </c>
      <c r="G143" s="273"/>
      <c r="H143" s="273"/>
      <c r="I143" s="273"/>
      <c r="J143" s="180" t="s">
        <v>21</v>
      </c>
      <c r="K143" s="181"/>
      <c r="L143" s="262"/>
      <c r="M143" s="274"/>
      <c r="N143" s="275">
        <f t="shared" si="25"/>
        <v>0</v>
      </c>
      <c r="O143" s="274"/>
      <c r="P143" s="274"/>
      <c r="Q143" s="274"/>
      <c r="R143" s="35"/>
      <c r="T143" s="163" t="s">
        <v>21</v>
      </c>
      <c r="U143" s="182" t="s">
        <v>47</v>
      </c>
      <c r="V143" s="34"/>
      <c r="W143" s="34"/>
      <c r="X143" s="34"/>
      <c r="Y143" s="34"/>
      <c r="Z143" s="34"/>
      <c r="AA143" s="73"/>
      <c r="AT143" s="16" t="s">
        <v>394</v>
      </c>
      <c r="AU143" s="16" t="s">
        <v>23</v>
      </c>
      <c r="AY143" s="16" t="s">
        <v>394</v>
      </c>
      <c r="BE143" s="104">
        <f>IF(U143="základní",N143,0)</f>
        <v>0</v>
      </c>
      <c r="BF143" s="104">
        <f>IF(U143="snížená",N143,0)</f>
        <v>0</v>
      </c>
      <c r="BG143" s="104">
        <f>IF(U143="zákl. přenesená",N143,0)</f>
        <v>0</v>
      </c>
      <c r="BH143" s="104">
        <f>IF(U143="sníž. přenesená",N143,0)</f>
        <v>0</v>
      </c>
      <c r="BI143" s="104">
        <f>IF(U143="nulová",N143,0)</f>
        <v>0</v>
      </c>
      <c r="BJ143" s="16" t="s">
        <v>23</v>
      </c>
      <c r="BK143" s="104">
        <f>L143*K143</f>
        <v>0</v>
      </c>
    </row>
    <row r="144" spans="2:63" s="1" customFormat="1" ht="21.75" customHeight="1">
      <c r="B144" s="33"/>
      <c r="C144" s="178" t="s">
        <v>21</v>
      </c>
      <c r="D144" s="178" t="s">
        <v>170</v>
      </c>
      <c r="E144" s="179" t="s">
        <v>21</v>
      </c>
      <c r="F144" s="272" t="s">
        <v>21</v>
      </c>
      <c r="G144" s="273"/>
      <c r="H144" s="273"/>
      <c r="I144" s="273"/>
      <c r="J144" s="180" t="s">
        <v>21</v>
      </c>
      <c r="K144" s="181"/>
      <c r="L144" s="262"/>
      <c r="M144" s="274"/>
      <c r="N144" s="275">
        <f t="shared" si="25"/>
        <v>0</v>
      </c>
      <c r="O144" s="274"/>
      <c r="P144" s="274"/>
      <c r="Q144" s="274"/>
      <c r="R144" s="35"/>
      <c r="T144" s="163" t="s">
        <v>21</v>
      </c>
      <c r="U144" s="182" t="s">
        <v>47</v>
      </c>
      <c r="V144" s="54"/>
      <c r="W144" s="54"/>
      <c r="X144" s="54"/>
      <c r="Y144" s="54"/>
      <c r="Z144" s="54"/>
      <c r="AA144" s="56"/>
      <c r="AT144" s="16" t="s">
        <v>394</v>
      </c>
      <c r="AU144" s="16" t="s">
        <v>23</v>
      </c>
      <c r="AY144" s="16" t="s">
        <v>394</v>
      </c>
      <c r="BE144" s="104">
        <f>IF(U144="základní",N144,0)</f>
        <v>0</v>
      </c>
      <c r="BF144" s="104">
        <f>IF(U144="snížená",N144,0)</f>
        <v>0</v>
      </c>
      <c r="BG144" s="104">
        <f>IF(U144="zákl. přenesená",N144,0)</f>
        <v>0</v>
      </c>
      <c r="BH144" s="104">
        <f>IF(U144="sníž. přenesená",N144,0)</f>
        <v>0</v>
      </c>
      <c r="BI144" s="104">
        <f>IF(U144="nulová",N144,0)</f>
        <v>0</v>
      </c>
      <c r="BJ144" s="16" t="s">
        <v>23</v>
      </c>
      <c r="BK144" s="104">
        <f>L144*K144</f>
        <v>0</v>
      </c>
    </row>
    <row r="145" spans="2:18" s="1" customFormat="1" ht="6.75" customHeight="1">
      <c r="B145" s="57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9"/>
    </row>
  </sheetData>
  <sheetProtection password="CC35" sheet="1" objects="1" scenarios="1" formatColumns="0" formatRows="0" sort="0" autoFilter="0"/>
  <mergeCells count="138">
    <mergeCell ref="H1:K1"/>
    <mergeCell ref="S2:AC2"/>
    <mergeCell ref="F144:I144"/>
    <mergeCell ref="L144:M144"/>
    <mergeCell ref="N144:Q144"/>
    <mergeCell ref="N118:Q118"/>
    <mergeCell ref="N119:Q119"/>
    <mergeCell ref="N131:Q131"/>
    <mergeCell ref="N139:Q139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0:I130"/>
    <mergeCell ref="L130:M130"/>
    <mergeCell ref="N130:Q130"/>
    <mergeCell ref="F132:I132"/>
    <mergeCell ref="L132:M132"/>
    <mergeCell ref="N132:Q132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20:I120"/>
    <mergeCell ref="L120:M120"/>
    <mergeCell ref="N120:Q120"/>
    <mergeCell ref="F121:I121"/>
    <mergeCell ref="L121:M121"/>
    <mergeCell ref="N121:Q121"/>
    <mergeCell ref="F110:P110"/>
    <mergeCell ref="M112:P112"/>
    <mergeCell ref="M114:Q114"/>
    <mergeCell ref="M115:Q115"/>
    <mergeCell ref="F117:I117"/>
    <mergeCell ref="L117:M117"/>
    <mergeCell ref="N117:Q117"/>
    <mergeCell ref="D98:H98"/>
    <mergeCell ref="N98:Q98"/>
    <mergeCell ref="N99:Q99"/>
    <mergeCell ref="L101:Q101"/>
    <mergeCell ref="C107:Q107"/>
    <mergeCell ref="F109:P109"/>
    <mergeCell ref="D95:H95"/>
    <mergeCell ref="N95:Q95"/>
    <mergeCell ref="D96:H96"/>
    <mergeCell ref="N96:Q96"/>
    <mergeCell ref="D97:H97"/>
    <mergeCell ref="N97:Q97"/>
    <mergeCell ref="N88:Q88"/>
    <mergeCell ref="N89:Q89"/>
    <mergeCell ref="N90:Q90"/>
    <mergeCell ref="N91:Q91"/>
    <mergeCell ref="N93:Q93"/>
    <mergeCell ref="D94:H94"/>
    <mergeCell ref="N94:Q94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40:D145">
      <formula1>"K,M"</formula1>
    </dataValidation>
    <dataValidation type="list" allowBlank="1" showInputMessage="1" showErrorMessage="1" error="Povoleny jsou hodnoty základní, snížená, zákl. přenesená, sníž. přenesená, nulová." sqref="U140:U14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298"/>
      <c r="B1" s="295"/>
      <c r="C1" s="295"/>
      <c r="D1" s="296" t="s">
        <v>1</v>
      </c>
      <c r="E1" s="295"/>
      <c r="F1" s="297" t="s">
        <v>729</v>
      </c>
      <c r="G1" s="297"/>
      <c r="H1" s="299" t="s">
        <v>730</v>
      </c>
      <c r="I1" s="299"/>
      <c r="J1" s="299"/>
      <c r="K1" s="299"/>
      <c r="L1" s="297" t="s">
        <v>731</v>
      </c>
      <c r="M1" s="295"/>
      <c r="N1" s="295"/>
      <c r="O1" s="296" t="s">
        <v>111</v>
      </c>
      <c r="P1" s="295"/>
      <c r="Q1" s="295"/>
      <c r="R1" s="295"/>
      <c r="S1" s="297" t="s">
        <v>732</v>
      </c>
      <c r="T1" s="297"/>
      <c r="U1" s="298"/>
      <c r="V1" s="29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75" customHeight="1">
      <c r="C2" s="199" t="s">
        <v>5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S2" s="240" t="s">
        <v>6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6" t="s">
        <v>101</v>
      </c>
    </row>
    <row r="3" spans="2:46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116</v>
      </c>
    </row>
    <row r="4" spans="2:46" ht="36.75" customHeight="1">
      <c r="B4" s="20"/>
      <c r="C4" s="201" t="s">
        <v>120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2"/>
      <c r="T4" s="23" t="s">
        <v>11</v>
      </c>
      <c r="AT4" s="16" t="s">
        <v>4</v>
      </c>
    </row>
    <row r="5" spans="2:18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4.75" customHeight="1">
      <c r="B6" s="20"/>
      <c r="C6" s="21"/>
      <c r="D6" s="28" t="s">
        <v>17</v>
      </c>
      <c r="E6" s="21"/>
      <c r="F6" s="241" t="str">
        <f>'Rekapitulace stavby'!K6</f>
        <v>REVITALIZACE PARKU A NÁMĚSTÍ KRAKOV - Etapa III</v>
      </c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1"/>
      <c r="R6" s="22"/>
    </row>
    <row r="7" spans="2:18" s="1" customFormat="1" ht="32.25" customHeight="1">
      <c r="B7" s="33"/>
      <c r="C7" s="34"/>
      <c r="D7" s="27" t="s">
        <v>130</v>
      </c>
      <c r="E7" s="34"/>
      <c r="F7" s="207" t="s">
        <v>679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34"/>
      <c r="R7" s="35"/>
    </row>
    <row r="8" spans="2:18" s="1" customFormat="1" ht="14.25" customHeight="1">
      <c r="B8" s="33"/>
      <c r="C8" s="34"/>
      <c r="D8" s="28" t="s">
        <v>20</v>
      </c>
      <c r="E8" s="34"/>
      <c r="F8" s="26" t="s">
        <v>21</v>
      </c>
      <c r="G8" s="34"/>
      <c r="H8" s="34"/>
      <c r="I8" s="34"/>
      <c r="J8" s="34"/>
      <c r="K8" s="34"/>
      <c r="L8" s="34"/>
      <c r="M8" s="28" t="s">
        <v>22</v>
      </c>
      <c r="N8" s="34"/>
      <c r="O8" s="26" t="s">
        <v>21</v>
      </c>
      <c r="P8" s="34"/>
      <c r="Q8" s="34"/>
      <c r="R8" s="35"/>
    </row>
    <row r="9" spans="2:18" s="1" customFormat="1" ht="14.25" customHeight="1">
      <c r="B9" s="33"/>
      <c r="C9" s="34"/>
      <c r="D9" s="28" t="s">
        <v>24</v>
      </c>
      <c r="E9" s="34"/>
      <c r="F9" s="26" t="s">
        <v>25</v>
      </c>
      <c r="G9" s="34"/>
      <c r="H9" s="34"/>
      <c r="I9" s="34"/>
      <c r="J9" s="34"/>
      <c r="K9" s="34"/>
      <c r="L9" s="34"/>
      <c r="M9" s="28" t="s">
        <v>26</v>
      </c>
      <c r="N9" s="34"/>
      <c r="O9" s="242" t="str">
        <f>'Rekapitulace stavby'!AN8</f>
        <v>16.12.2016</v>
      </c>
      <c r="P9" s="220"/>
      <c r="Q9" s="34"/>
      <c r="R9" s="35"/>
    </row>
    <row r="10" spans="2:18" s="1" customFormat="1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25" customHeight="1">
      <c r="B11" s="33"/>
      <c r="C11" s="34"/>
      <c r="D11" s="28" t="s">
        <v>30</v>
      </c>
      <c r="E11" s="34"/>
      <c r="F11" s="34"/>
      <c r="G11" s="34"/>
      <c r="H11" s="34"/>
      <c r="I11" s="34"/>
      <c r="J11" s="34"/>
      <c r="K11" s="34"/>
      <c r="L11" s="34"/>
      <c r="M11" s="28" t="s">
        <v>31</v>
      </c>
      <c r="N11" s="34"/>
      <c r="O11" s="206">
        <f>IF('Rekapitulace stavby'!AN10="","",'Rekapitulace stavby'!AN10)</f>
      </c>
      <c r="P11" s="220"/>
      <c r="Q11" s="34"/>
      <c r="R11" s="35"/>
    </row>
    <row r="12" spans="2:18" s="1" customFormat="1" ht="18" customHeight="1">
      <c r="B12" s="33"/>
      <c r="C12" s="34"/>
      <c r="D12" s="34"/>
      <c r="E12" s="26" t="str">
        <f>IF('Rekapitulace stavby'!E11="","",'Rekapitulace stavby'!E11)</f>
        <v>Městská část Praha 8, Zenklova 1/35, Praha 8</v>
      </c>
      <c r="F12" s="34"/>
      <c r="G12" s="34"/>
      <c r="H12" s="34"/>
      <c r="I12" s="34"/>
      <c r="J12" s="34"/>
      <c r="K12" s="34"/>
      <c r="L12" s="34"/>
      <c r="M12" s="28" t="s">
        <v>33</v>
      </c>
      <c r="N12" s="34"/>
      <c r="O12" s="206">
        <f>IF('Rekapitulace stavby'!AN11="","",'Rekapitulace stavby'!AN11)</f>
      </c>
      <c r="P12" s="220"/>
      <c r="Q12" s="34"/>
      <c r="R12" s="35"/>
    </row>
    <row r="13" spans="2:18" s="1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25" customHeight="1">
      <c r="B14" s="33"/>
      <c r="C14" s="34"/>
      <c r="D14" s="28" t="s">
        <v>34</v>
      </c>
      <c r="E14" s="34"/>
      <c r="F14" s="34"/>
      <c r="G14" s="34"/>
      <c r="H14" s="34"/>
      <c r="I14" s="34"/>
      <c r="J14" s="34"/>
      <c r="K14" s="34"/>
      <c r="L14" s="34"/>
      <c r="M14" s="28" t="s">
        <v>31</v>
      </c>
      <c r="N14" s="34"/>
      <c r="O14" s="243" t="str">
        <f>IF('Rekapitulace stavby'!AN13="","",'Rekapitulace stavby'!AN13)</f>
        <v>Vyplň údaj</v>
      </c>
      <c r="P14" s="220"/>
      <c r="Q14" s="34"/>
      <c r="R14" s="35"/>
    </row>
    <row r="15" spans="2:18" s="1" customFormat="1" ht="18" customHeight="1">
      <c r="B15" s="33"/>
      <c r="C15" s="34"/>
      <c r="D15" s="34"/>
      <c r="E15" s="243" t="str">
        <f>IF('Rekapitulace stavby'!E14="","",'Rekapitulace stavby'!E14)</f>
        <v>Vyplň údaj</v>
      </c>
      <c r="F15" s="220"/>
      <c r="G15" s="220"/>
      <c r="H15" s="220"/>
      <c r="I15" s="220"/>
      <c r="J15" s="220"/>
      <c r="K15" s="220"/>
      <c r="L15" s="220"/>
      <c r="M15" s="28" t="s">
        <v>33</v>
      </c>
      <c r="N15" s="34"/>
      <c r="O15" s="243" t="str">
        <f>IF('Rekapitulace stavby'!AN14="","",'Rekapitulace stavby'!AN14)</f>
        <v>Vyplň údaj</v>
      </c>
      <c r="P15" s="220"/>
      <c r="Q15" s="34"/>
      <c r="R15" s="35"/>
    </row>
    <row r="16" spans="2:18" s="1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25" customHeight="1">
      <c r="B17" s="33"/>
      <c r="C17" s="34"/>
      <c r="D17" s="28" t="s">
        <v>36</v>
      </c>
      <c r="E17" s="34"/>
      <c r="F17" s="34"/>
      <c r="G17" s="34"/>
      <c r="H17" s="34"/>
      <c r="I17" s="34"/>
      <c r="J17" s="34"/>
      <c r="K17" s="34"/>
      <c r="L17" s="34"/>
      <c r="M17" s="28" t="s">
        <v>31</v>
      </c>
      <c r="N17" s="34"/>
      <c r="O17" s="206">
        <f>IF('Rekapitulace stavby'!AN16="","",'Rekapitulace stavby'!AN16)</f>
      </c>
      <c r="P17" s="220"/>
      <c r="Q17" s="34"/>
      <c r="R17" s="35"/>
    </row>
    <row r="18" spans="2:18" s="1" customFormat="1" ht="18" customHeight="1">
      <c r="B18" s="33"/>
      <c r="C18" s="34"/>
      <c r="D18" s="34"/>
      <c r="E18" s="26" t="str">
        <f>IF('Rekapitulace stavby'!E17="","",'Rekapitulace stavby'!E17)</f>
        <v>Ing. arch. Martin Frei, Ing. arch. Martin Rusina</v>
      </c>
      <c r="F18" s="34"/>
      <c r="G18" s="34"/>
      <c r="H18" s="34"/>
      <c r="I18" s="34"/>
      <c r="J18" s="34"/>
      <c r="K18" s="34"/>
      <c r="L18" s="34"/>
      <c r="M18" s="28" t="s">
        <v>33</v>
      </c>
      <c r="N18" s="34"/>
      <c r="O18" s="206">
        <f>IF('Rekapitulace stavby'!AN17="","",'Rekapitulace stavby'!AN17)</f>
      </c>
      <c r="P18" s="220"/>
      <c r="Q18" s="34"/>
      <c r="R18" s="35"/>
    </row>
    <row r="19" spans="2:18" s="1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25" customHeight="1">
      <c r="B20" s="33"/>
      <c r="C20" s="34"/>
      <c r="D20" s="28" t="s">
        <v>39</v>
      </c>
      <c r="E20" s="34"/>
      <c r="F20" s="34"/>
      <c r="G20" s="34"/>
      <c r="H20" s="34"/>
      <c r="I20" s="34"/>
      <c r="J20" s="34"/>
      <c r="K20" s="34"/>
      <c r="L20" s="34"/>
      <c r="M20" s="28" t="s">
        <v>31</v>
      </c>
      <c r="N20" s="34"/>
      <c r="O20" s="206">
        <f>IF('Rekapitulace stavby'!AN19="","",'Rekapitulace stavby'!AN19)</f>
      </c>
      <c r="P20" s="220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>Rusina Frei, s.r.o.</v>
      </c>
      <c r="F21" s="34"/>
      <c r="G21" s="34"/>
      <c r="H21" s="34"/>
      <c r="I21" s="34"/>
      <c r="J21" s="34"/>
      <c r="K21" s="34"/>
      <c r="L21" s="34"/>
      <c r="M21" s="28" t="s">
        <v>33</v>
      </c>
      <c r="N21" s="34"/>
      <c r="O21" s="206">
        <f>IF('Rekapitulace stavby'!AN20="","",'Rekapitulace stavby'!AN20)</f>
      </c>
      <c r="P21" s="220"/>
      <c r="Q21" s="34"/>
      <c r="R21" s="35"/>
    </row>
    <row r="22" spans="2:18" s="1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25" customHeight="1">
      <c r="B23" s="33"/>
      <c r="C23" s="34"/>
      <c r="D23" s="28" t="s">
        <v>41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09" t="s">
        <v>21</v>
      </c>
      <c r="F24" s="220"/>
      <c r="G24" s="220"/>
      <c r="H24" s="220"/>
      <c r="I24" s="220"/>
      <c r="J24" s="220"/>
      <c r="K24" s="220"/>
      <c r="L24" s="220"/>
      <c r="M24" s="34"/>
      <c r="N24" s="34"/>
      <c r="O24" s="34"/>
      <c r="P24" s="34"/>
      <c r="Q24" s="34"/>
      <c r="R24" s="35"/>
    </row>
    <row r="25" spans="2:18" s="1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7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25" customHeight="1">
      <c r="B27" s="33"/>
      <c r="C27" s="34"/>
      <c r="D27" s="113" t="s">
        <v>132</v>
      </c>
      <c r="E27" s="34"/>
      <c r="F27" s="34"/>
      <c r="G27" s="34"/>
      <c r="H27" s="34"/>
      <c r="I27" s="34"/>
      <c r="J27" s="34"/>
      <c r="K27" s="34"/>
      <c r="L27" s="34"/>
      <c r="M27" s="210">
        <f>N88</f>
        <v>0</v>
      </c>
      <c r="N27" s="220"/>
      <c r="O27" s="220"/>
      <c r="P27" s="220"/>
      <c r="Q27" s="34"/>
      <c r="R27" s="35"/>
    </row>
    <row r="28" spans="2:18" s="1" customFormat="1" ht="14.25" customHeight="1">
      <c r="B28" s="33"/>
      <c r="C28" s="34"/>
      <c r="D28" s="32" t="s">
        <v>105</v>
      </c>
      <c r="E28" s="34"/>
      <c r="F28" s="34"/>
      <c r="G28" s="34"/>
      <c r="H28" s="34"/>
      <c r="I28" s="34"/>
      <c r="J28" s="34"/>
      <c r="K28" s="34"/>
      <c r="L28" s="34"/>
      <c r="M28" s="210">
        <f>N93</f>
        <v>0</v>
      </c>
      <c r="N28" s="220"/>
      <c r="O28" s="220"/>
      <c r="P28" s="220"/>
      <c r="Q28" s="34"/>
      <c r="R28" s="35"/>
    </row>
    <row r="29" spans="2:18" s="1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4.75" customHeight="1">
      <c r="B30" s="33"/>
      <c r="C30" s="34"/>
      <c r="D30" s="114" t="s">
        <v>45</v>
      </c>
      <c r="E30" s="34"/>
      <c r="F30" s="34"/>
      <c r="G30" s="34"/>
      <c r="H30" s="34"/>
      <c r="I30" s="34"/>
      <c r="J30" s="34"/>
      <c r="K30" s="34"/>
      <c r="L30" s="34"/>
      <c r="M30" s="244">
        <f>ROUND(M27+M28,2)</f>
        <v>0</v>
      </c>
      <c r="N30" s="220"/>
      <c r="O30" s="220"/>
      <c r="P30" s="220"/>
      <c r="Q30" s="34"/>
      <c r="R30" s="35"/>
    </row>
    <row r="31" spans="2:18" s="1" customFormat="1" ht="6.7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25" customHeight="1">
      <c r="B32" s="33"/>
      <c r="C32" s="34"/>
      <c r="D32" s="40" t="s">
        <v>46</v>
      </c>
      <c r="E32" s="40" t="s">
        <v>47</v>
      </c>
      <c r="F32" s="41">
        <v>0.21</v>
      </c>
      <c r="G32" s="115" t="s">
        <v>48</v>
      </c>
      <c r="H32" s="245">
        <f>ROUND((((SUM(BE93:BE100)+SUM(BE118:BE135))+SUM(BE137:BE141))),2)</f>
        <v>0</v>
      </c>
      <c r="I32" s="220"/>
      <c r="J32" s="220"/>
      <c r="K32" s="34"/>
      <c r="L32" s="34"/>
      <c r="M32" s="245">
        <f>ROUND(((ROUND((SUM(BE93:BE100)+SUM(BE118:BE135)),2)*F32)+SUM(BE137:BE141)*F32),2)</f>
        <v>0</v>
      </c>
      <c r="N32" s="220"/>
      <c r="O32" s="220"/>
      <c r="P32" s="220"/>
      <c r="Q32" s="34"/>
      <c r="R32" s="35"/>
    </row>
    <row r="33" spans="2:18" s="1" customFormat="1" ht="14.25" customHeight="1">
      <c r="B33" s="33"/>
      <c r="C33" s="34"/>
      <c r="D33" s="34"/>
      <c r="E33" s="40" t="s">
        <v>49</v>
      </c>
      <c r="F33" s="41">
        <v>0.15</v>
      </c>
      <c r="G33" s="115" t="s">
        <v>48</v>
      </c>
      <c r="H33" s="245">
        <f>ROUND((((SUM(BF93:BF100)+SUM(BF118:BF135))+SUM(BF137:BF141))),2)</f>
        <v>0</v>
      </c>
      <c r="I33" s="220"/>
      <c r="J33" s="220"/>
      <c r="K33" s="34"/>
      <c r="L33" s="34"/>
      <c r="M33" s="245">
        <f>ROUND(((ROUND((SUM(BF93:BF100)+SUM(BF118:BF135)),2)*F33)+SUM(BF137:BF141)*F33),2)</f>
        <v>0</v>
      </c>
      <c r="N33" s="220"/>
      <c r="O33" s="220"/>
      <c r="P33" s="220"/>
      <c r="Q33" s="34"/>
      <c r="R33" s="35"/>
    </row>
    <row r="34" spans="2:18" s="1" customFormat="1" ht="14.25" customHeight="1" hidden="1">
      <c r="B34" s="33"/>
      <c r="C34" s="34"/>
      <c r="D34" s="34"/>
      <c r="E34" s="40" t="s">
        <v>50</v>
      </c>
      <c r="F34" s="41">
        <v>0.21</v>
      </c>
      <c r="G34" s="115" t="s">
        <v>48</v>
      </c>
      <c r="H34" s="245">
        <f>ROUND((((SUM(BG93:BG100)+SUM(BG118:BG135))+SUM(BG137:BG141))),2)</f>
        <v>0</v>
      </c>
      <c r="I34" s="220"/>
      <c r="J34" s="220"/>
      <c r="K34" s="34"/>
      <c r="L34" s="34"/>
      <c r="M34" s="245">
        <v>0</v>
      </c>
      <c r="N34" s="220"/>
      <c r="O34" s="220"/>
      <c r="P34" s="220"/>
      <c r="Q34" s="34"/>
      <c r="R34" s="35"/>
    </row>
    <row r="35" spans="2:18" s="1" customFormat="1" ht="14.25" customHeight="1" hidden="1">
      <c r="B35" s="33"/>
      <c r="C35" s="34"/>
      <c r="D35" s="34"/>
      <c r="E35" s="40" t="s">
        <v>51</v>
      </c>
      <c r="F35" s="41">
        <v>0.15</v>
      </c>
      <c r="G35" s="115" t="s">
        <v>48</v>
      </c>
      <c r="H35" s="245">
        <f>ROUND((((SUM(BH93:BH100)+SUM(BH118:BH135))+SUM(BH137:BH141))),2)</f>
        <v>0</v>
      </c>
      <c r="I35" s="220"/>
      <c r="J35" s="220"/>
      <c r="K35" s="34"/>
      <c r="L35" s="34"/>
      <c r="M35" s="245">
        <v>0</v>
      </c>
      <c r="N35" s="220"/>
      <c r="O35" s="220"/>
      <c r="P35" s="220"/>
      <c r="Q35" s="34"/>
      <c r="R35" s="35"/>
    </row>
    <row r="36" spans="2:18" s="1" customFormat="1" ht="14.25" customHeight="1" hidden="1">
      <c r="B36" s="33"/>
      <c r="C36" s="34"/>
      <c r="D36" s="34"/>
      <c r="E36" s="40" t="s">
        <v>52</v>
      </c>
      <c r="F36" s="41">
        <v>0</v>
      </c>
      <c r="G36" s="115" t="s">
        <v>48</v>
      </c>
      <c r="H36" s="245">
        <f>ROUND((((SUM(BI93:BI100)+SUM(BI118:BI135))+SUM(BI137:BI141))),2)</f>
        <v>0</v>
      </c>
      <c r="I36" s="220"/>
      <c r="J36" s="220"/>
      <c r="K36" s="34"/>
      <c r="L36" s="34"/>
      <c r="M36" s="245">
        <v>0</v>
      </c>
      <c r="N36" s="220"/>
      <c r="O36" s="220"/>
      <c r="P36" s="220"/>
      <c r="Q36" s="34"/>
      <c r="R36" s="35"/>
    </row>
    <row r="37" spans="2:18" s="1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4.75" customHeight="1">
      <c r="B38" s="33"/>
      <c r="C38" s="112"/>
      <c r="D38" s="116" t="s">
        <v>53</v>
      </c>
      <c r="E38" s="74"/>
      <c r="F38" s="74"/>
      <c r="G38" s="117" t="s">
        <v>54</v>
      </c>
      <c r="H38" s="118" t="s">
        <v>55</v>
      </c>
      <c r="I38" s="74"/>
      <c r="J38" s="74"/>
      <c r="K38" s="74"/>
      <c r="L38" s="246">
        <f>SUM(M30:M36)</f>
        <v>0</v>
      </c>
      <c r="M38" s="228"/>
      <c r="N38" s="228"/>
      <c r="O38" s="228"/>
      <c r="P38" s="230"/>
      <c r="Q38" s="112"/>
      <c r="R38" s="35"/>
    </row>
    <row r="39" spans="2:18" s="1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2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56</v>
      </c>
      <c r="E50" s="49"/>
      <c r="F50" s="49"/>
      <c r="G50" s="49"/>
      <c r="H50" s="50"/>
      <c r="I50" s="34"/>
      <c r="J50" s="48" t="s">
        <v>57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58</v>
      </c>
      <c r="E59" s="54"/>
      <c r="F59" s="54"/>
      <c r="G59" s="55" t="s">
        <v>59</v>
      </c>
      <c r="H59" s="56"/>
      <c r="I59" s="34"/>
      <c r="J59" s="53" t="s">
        <v>58</v>
      </c>
      <c r="K59" s="54"/>
      <c r="L59" s="54"/>
      <c r="M59" s="54"/>
      <c r="N59" s="55" t="s">
        <v>59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60</v>
      </c>
      <c r="E61" s="49"/>
      <c r="F61" s="49"/>
      <c r="G61" s="49"/>
      <c r="H61" s="50"/>
      <c r="I61" s="34"/>
      <c r="J61" s="48" t="s">
        <v>61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58</v>
      </c>
      <c r="E70" s="54"/>
      <c r="F70" s="54"/>
      <c r="G70" s="55" t="s">
        <v>59</v>
      </c>
      <c r="H70" s="56"/>
      <c r="I70" s="34"/>
      <c r="J70" s="53" t="s">
        <v>58</v>
      </c>
      <c r="K70" s="54"/>
      <c r="L70" s="54"/>
      <c r="M70" s="54"/>
      <c r="N70" s="55" t="s">
        <v>59</v>
      </c>
      <c r="O70" s="54"/>
      <c r="P70" s="56"/>
      <c r="Q70" s="34"/>
      <c r="R70" s="35"/>
    </row>
    <row r="71" spans="2:18" s="1" customFormat="1" ht="14.2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7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75" customHeight="1">
      <c r="B76" s="33"/>
      <c r="C76" s="201" t="s">
        <v>133</v>
      </c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35"/>
    </row>
    <row r="77" spans="2:18" s="1" customFormat="1" ht="6.7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41" t="str">
        <f>F6</f>
        <v>REVITALIZACE PARKU A NÁMĚSTÍ KRAKOV - Etapa III</v>
      </c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34"/>
      <c r="R78" s="35"/>
    </row>
    <row r="79" spans="2:18" s="1" customFormat="1" ht="36.75" customHeight="1">
      <c r="B79" s="33"/>
      <c r="C79" s="67" t="s">
        <v>130</v>
      </c>
      <c r="D79" s="34"/>
      <c r="E79" s="34"/>
      <c r="F79" s="221" t="str">
        <f>F7</f>
        <v>VRN - Vedlejší rozpočtové náklady</v>
      </c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34"/>
      <c r="R79" s="35"/>
    </row>
    <row r="80" spans="2:18" s="1" customFormat="1" ht="6.7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24</v>
      </c>
      <c r="D81" s="34"/>
      <c r="E81" s="34"/>
      <c r="F81" s="26" t="str">
        <f>F9</f>
        <v>Praha 8 - Bohnice</v>
      </c>
      <c r="G81" s="34"/>
      <c r="H81" s="34"/>
      <c r="I81" s="34"/>
      <c r="J81" s="34"/>
      <c r="K81" s="28" t="s">
        <v>26</v>
      </c>
      <c r="L81" s="34"/>
      <c r="M81" s="247" t="str">
        <f>IF(O9="","",O9)</f>
        <v>16.12.2016</v>
      </c>
      <c r="N81" s="220"/>
      <c r="O81" s="220"/>
      <c r="P81" s="220"/>
      <c r="Q81" s="34"/>
      <c r="R81" s="35"/>
    </row>
    <row r="82" spans="2:18" s="1" customFormat="1" ht="6.7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28" t="s">
        <v>30</v>
      </c>
      <c r="D83" s="34"/>
      <c r="E83" s="34"/>
      <c r="F83" s="26" t="str">
        <f>E12</f>
        <v>Městská část Praha 8, Zenklova 1/35, Praha 8</v>
      </c>
      <c r="G83" s="34"/>
      <c r="H83" s="34"/>
      <c r="I83" s="34"/>
      <c r="J83" s="34"/>
      <c r="K83" s="28" t="s">
        <v>36</v>
      </c>
      <c r="L83" s="34"/>
      <c r="M83" s="206" t="str">
        <f>E18</f>
        <v>Ing. arch. Martin Frei, Ing. arch. Martin Rusina</v>
      </c>
      <c r="N83" s="220"/>
      <c r="O83" s="220"/>
      <c r="P83" s="220"/>
      <c r="Q83" s="220"/>
      <c r="R83" s="35"/>
    </row>
    <row r="84" spans="2:18" s="1" customFormat="1" ht="14.25" customHeight="1">
      <c r="B84" s="33"/>
      <c r="C84" s="28" t="s">
        <v>34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39</v>
      </c>
      <c r="L84" s="34"/>
      <c r="M84" s="206" t="str">
        <f>E21</f>
        <v>Rusina Frei, s.r.o.</v>
      </c>
      <c r="N84" s="220"/>
      <c r="O84" s="220"/>
      <c r="P84" s="220"/>
      <c r="Q84" s="220"/>
      <c r="R84" s="35"/>
    </row>
    <row r="85" spans="2:18" s="1" customFormat="1" ht="9.7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48" t="s">
        <v>134</v>
      </c>
      <c r="D86" s="249"/>
      <c r="E86" s="249"/>
      <c r="F86" s="249"/>
      <c r="G86" s="249"/>
      <c r="H86" s="112"/>
      <c r="I86" s="112"/>
      <c r="J86" s="112"/>
      <c r="K86" s="112"/>
      <c r="L86" s="112"/>
      <c r="M86" s="112"/>
      <c r="N86" s="248" t="s">
        <v>135</v>
      </c>
      <c r="O86" s="220"/>
      <c r="P86" s="220"/>
      <c r="Q86" s="220"/>
      <c r="R86" s="35"/>
    </row>
    <row r="87" spans="2:18" s="1" customFormat="1" ht="9.7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9" t="s">
        <v>136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38">
        <f>N118</f>
        <v>0</v>
      </c>
      <c r="O88" s="220"/>
      <c r="P88" s="220"/>
      <c r="Q88" s="220"/>
      <c r="R88" s="35"/>
      <c r="AU88" s="16" t="s">
        <v>137</v>
      </c>
    </row>
    <row r="89" spans="2:18" s="6" customFormat="1" ht="24.75" customHeight="1">
      <c r="B89" s="120"/>
      <c r="C89" s="121"/>
      <c r="D89" s="122" t="s">
        <v>679</v>
      </c>
      <c r="E89" s="121"/>
      <c r="F89" s="121"/>
      <c r="G89" s="121"/>
      <c r="H89" s="121"/>
      <c r="I89" s="121"/>
      <c r="J89" s="121"/>
      <c r="K89" s="121"/>
      <c r="L89" s="121"/>
      <c r="M89" s="121"/>
      <c r="N89" s="250">
        <f>N119</f>
        <v>0</v>
      </c>
      <c r="O89" s="251"/>
      <c r="P89" s="251"/>
      <c r="Q89" s="251"/>
      <c r="R89" s="123"/>
    </row>
    <row r="90" spans="2:18" s="7" customFormat="1" ht="19.5" customHeight="1">
      <c r="B90" s="124"/>
      <c r="C90" s="125"/>
      <c r="D90" s="100" t="s">
        <v>680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35">
        <f>N129</f>
        <v>0</v>
      </c>
      <c r="O90" s="252"/>
      <c r="P90" s="252"/>
      <c r="Q90" s="252"/>
      <c r="R90" s="126"/>
    </row>
    <row r="91" spans="2:18" s="6" customFormat="1" ht="21.75" customHeight="1">
      <c r="B91" s="120"/>
      <c r="C91" s="121"/>
      <c r="D91" s="122" t="s">
        <v>146</v>
      </c>
      <c r="E91" s="121"/>
      <c r="F91" s="121"/>
      <c r="G91" s="121"/>
      <c r="H91" s="121"/>
      <c r="I91" s="121"/>
      <c r="J91" s="121"/>
      <c r="K91" s="121"/>
      <c r="L91" s="121"/>
      <c r="M91" s="121"/>
      <c r="N91" s="253">
        <f>N136</f>
        <v>0</v>
      </c>
      <c r="O91" s="251"/>
      <c r="P91" s="251"/>
      <c r="Q91" s="251"/>
      <c r="R91" s="123"/>
    </row>
    <row r="92" spans="2:18" s="1" customFormat="1" ht="21.75" customHeight="1"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5"/>
    </row>
    <row r="93" spans="2:21" s="1" customFormat="1" ht="29.25" customHeight="1">
      <c r="B93" s="33"/>
      <c r="C93" s="119" t="s">
        <v>147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254">
        <f>ROUND(N94+N95+N96+N97+N98+N99,2)</f>
        <v>0</v>
      </c>
      <c r="O93" s="220"/>
      <c r="P93" s="220"/>
      <c r="Q93" s="220"/>
      <c r="R93" s="35"/>
      <c r="T93" s="127"/>
      <c r="U93" s="128" t="s">
        <v>46</v>
      </c>
    </row>
    <row r="94" spans="2:65" s="1" customFormat="1" ht="18" customHeight="1">
      <c r="B94" s="129"/>
      <c r="C94" s="130"/>
      <c r="D94" s="236" t="s">
        <v>148</v>
      </c>
      <c r="E94" s="255"/>
      <c r="F94" s="255"/>
      <c r="G94" s="255"/>
      <c r="H94" s="255"/>
      <c r="I94" s="130"/>
      <c r="J94" s="130"/>
      <c r="K94" s="130"/>
      <c r="L94" s="130"/>
      <c r="M94" s="130"/>
      <c r="N94" s="234">
        <f>ROUND(N88*T94,2)</f>
        <v>0</v>
      </c>
      <c r="O94" s="255"/>
      <c r="P94" s="255"/>
      <c r="Q94" s="255"/>
      <c r="R94" s="131"/>
      <c r="S94" s="132"/>
      <c r="T94" s="133"/>
      <c r="U94" s="134" t="s">
        <v>47</v>
      </c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6" t="s">
        <v>99</v>
      </c>
      <c r="AZ94" s="135"/>
      <c r="BA94" s="135"/>
      <c r="BB94" s="135"/>
      <c r="BC94" s="135"/>
      <c r="BD94" s="135"/>
      <c r="BE94" s="137">
        <f aca="true" t="shared" si="0" ref="BE94:BE99">IF(U94="základní",N94,0)</f>
        <v>0</v>
      </c>
      <c r="BF94" s="137">
        <f aca="true" t="shared" si="1" ref="BF94:BF99">IF(U94="snížená",N94,0)</f>
        <v>0</v>
      </c>
      <c r="BG94" s="137">
        <f aca="true" t="shared" si="2" ref="BG94:BG99">IF(U94="zákl. přenesená",N94,0)</f>
        <v>0</v>
      </c>
      <c r="BH94" s="137">
        <f aca="true" t="shared" si="3" ref="BH94:BH99">IF(U94="sníž. přenesená",N94,0)</f>
        <v>0</v>
      </c>
      <c r="BI94" s="137">
        <f aca="true" t="shared" si="4" ref="BI94:BI99">IF(U94="nulová",N94,0)</f>
        <v>0</v>
      </c>
      <c r="BJ94" s="136" t="s">
        <v>23</v>
      </c>
      <c r="BK94" s="135"/>
      <c r="BL94" s="135"/>
      <c r="BM94" s="135"/>
    </row>
    <row r="95" spans="2:65" s="1" customFormat="1" ht="18" customHeight="1">
      <c r="B95" s="129"/>
      <c r="C95" s="130"/>
      <c r="D95" s="236" t="s">
        <v>149</v>
      </c>
      <c r="E95" s="255"/>
      <c r="F95" s="255"/>
      <c r="G95" s="255"/>
      <c r="H95" s="255"/>
      <c r="I95" s="130"/>
      <c r="J95" s="130"/>
      <c r="K95" s="130"/>
      <c r="L95" s="130"/>
      <c r="M95" s="130"/>
      <c r="N95" s="234">
        <f>ROUND(N88*T95,2)</f>
        <v>0</v>
      </c>
      <c r="O95" s="255"/>
      <c r="P95" s="255"/>
      <c r="Q95" s="255"/>
      <c r="R95" s="131"/>
      <c r="S95" s="132"/>
      <c r="T95" s="133"/>
      <c r="U95" s="134" t="s">
        <v>47</v>
      </c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6" t="s">
        <v>99</v>
      </c>
      <c r="AZ95" s="135"/>
      <c r="BA95" s="135"/>
      <c r="BB95" s="135"/>
      <c r="BC95" s="135"/>
      <c r="BD95" s="135"/>
      <c r="BE95" s="137">
        <f t="shared" si="0"/>
        <v>0</v>
      </c>
      <c r="BF95" s="137">
        <f t="shared" si="1"/>
        <v>0</v>
      </c>
      <c r="BG95" s="137">
        <f t="shared" si="2"/>
        <v>0</v>
      </c>
      <c r="BH95" s="137">
        <f t="shared" si="3"/>
        <v>0</v>
      </c>
      <c r="BI95" s="137">
        <f t="shared" si="4"/>
        <v>0</v>
      </c>
      <c r="BJ95" s="136" t="s">
        <v>23</v>
      </c>
      <c r="BK95" s="135"/>
      <c r="BL95" s="135"/>
      <c r="BM95" s="135"/>
    </row>
    <row r="96" spans="2:65" s="1" customFormat="1" ht="18" customHeight="1">
      <c r="B96" s="129"/>
      <c r="C96" s="130"/>
      <c r="D96" s="236" t="s">
        <v>150</v>
      </c>
      <c r="E96" s="255"/>
      <c r="F96" s="255"/>
      <c r="G96" s="255"/>
      <c r="H96" s="255"/>
      <c r="I96" s="130"/>
      <c r="J96" s="130"/>
      <c r="K96" s="130"/>
      <c r="L96" s="130"/>
      <c r="M96" s="130"/>
      <c r="N96" s="234">
        <f>ROUND(N88*T96,2)</f>
        <v>0</v>
      </c>
      <c r="O96" s="255"/>
      <c r="P96" s="255"/>
      <c r="Q96" s="255"/>
      <c r="R96" s="131"/>
      <c r="S96" s="132"/>
      <c r="T96" s="133"/>
      <c r="U96" s="134" t="s">
        <v>47</v>
      </c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6" t="s">
        <v>99</v>
      </c>
      <c r="AZ96" s="135"/>
      <c r="BA96" s="135"/>
      <c r="BB96" s="135"/>
      <c r="BC96" s="135"/>
      <c r="BD96" s="135"/>
      <c r="BE96" s="137">
        <f t="shared" si="0"/>
        <v>0</v>
      </c>
      <c r="BF96" s="137">
        <f t="shared" si="1"/>
        <v>0</v>
      </c>
      <c r="BG96" s="137">
        <f t="shared" si="2"/>
        <v>0</v>
      </c>
      <c r="BH96" s="137">
        <f t="shared" si="3"/>
        <v>0</v>
      </c>
      <c r="BI96" s="137">
        <f t="shared" si="4"/>
        <v>0</v>
      </c>
      <c r="BJ96" s="136" t="s">
        <v>23</v>
      </c>
      <c r="BK96" s="135"/>
      <c r="BL96" s="135"/>
      <c r="BM96" s="135"/>
    </row>
    <row r="97" spans="2:65" s="1" customFormat="1" ht="18" customHeight="1">
      <c r="B97" s="129"/>
      <c r="C97" s="130"/>
      <c r="D97" s="236" t="s">
        <v>151</v>
      </c>
      <c r="E97" s="255"/>
      <c r="F97" s="255"/>
      <c r="G97" s="255"/>
      <c r="H97" s="255"/>
      <c r="I97" s="130"/>
      <c r="J97" s="130"/>
      <c r="K97" s="130"/>
      <c r="L97" s="130"/>
      <c r="M97" s="130"/>
      <c r="N97" s="234">
        <f>ROUND(N88*T97,2)</f>
        <v>0</v>
      </c>
      <c r="O97" s="255"/>
      <c r="P97" s="255"/>
      <c r="Q97" s="255"/>
      <c r="R97" s="131"/>
      <c r="S97" s="132"/>
      <c r="T97" s="133"/>
      <c r="U97" s="134" t="s">
        <v>47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6" t="s">
        <v>99</v>
      </c>
      <c r="AZ97" s="135"/>
      <c r="BA97" s="135"/>
      <c r="BB97" s="135"/>
      <c r="BC97" s="135"/>
      <c r="BD97" s="135"/>
      <c r="BE97" s="137">
        <f t="shared" si="0"/>
        <v>0</v>
      </c>
      <c r="BF97" s="137">
        <f t="shared" si="1"/>
        <v>0</v>
      </c>
      <c r="BG97" s="137">
        <f t="shared" si="2"/>
        <v>0</v>
      </c>
      <c r="BH97" s="137">
        <f t="shared" si="3"/>
        <v>0</v>
      </c>
      <c r="BI97" s="137">
        <f t="shared" si="4"/>
        <v>0</v>
      </c>
      <c r="BJ97" s="136" t="s">
        <v>23</v>
      </c>
      <c r="BK97" s="135"/>
      <c r="BL97" s="135"/>
      <c r="BM97" s="135"/>
    </row>
    <row r="98" spans="2:65" s="1" customFormat="1" ht="18" customHeight="1">
      <c r="B98" s="129"/>
      <c r="C98" s="130"/>
      <c r="D98" s="236" t="s">
        <v>152</v>
      </c>
      <c r="E98" s="255"/>
      <c r="F98" s="255"/>
      <c r="G98" s="255"/>
      <c r="H98" s="255"/>
      <c r="I98" s="130"/>
      <c r="J98" s="130"/>
      <c r="K98" s="130"/>
      <c r="L98" s="130"/>
      <c r="M98" s="130"/>
      <c r="N98" s="234">
        <f>ROUND(N88*T98,2)</f>
        <v>0</v>
      </c>
      <c r="O98" s="255"/>
      <c r="P98" s="255"/>
      <c r="Q98" s="255"/>
      <c r="R98" s="131"/>
      <c r="S98" s="132"/>
      <c r="T98" s="133"/>
      <c r="U98" s="134" t="s">
        <v>47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6" t="s">
        <v>99</v>
      </c>
      <c r="AZ98" s="135"/>
      <c r="BA98" s="135"/>
      <c r="BB98" s="135"/>
      <c r="BC98" s="135"/>
      <c r="BD98" s="135"/>
      <c r="BE98" s="137">
        <f t="shared" si="0"/>
        <v>0</v>
      </c>
      <c r="BF98" s="137">
        <f t="shared" si="1"/>
        <v>0</v>
      </c>
      <c r="BG98" s="137">
        <f t="shared" si="2"/>
        <v>0</v>
      </c>
      <c r="BH98" s="137">
        <f t="shared" si="3"/>
        <v>0</v>
      </c>
      <c r="BI98" s="137">
        <f t="shared" si="4"/>
        <v>0</v>
      </c>
      <c r="BJ98" s="136" t="s">
        <v>23</v>
      </c>
      <c r="BK98" s="135"/>
      <c r="BL98" s="135"/>
      <c r="BM98" s="135"/>
    </row>
    <row r="99" spans="2:65" s="1" customFormat="1" ht="18" customHeight="1">
      <c r="B99" s="129"/>
      <c r="C99" s="130"/>
      <c r="D99" s="138" t="s">
        <v>153</v>
      </c>
      <c r="E99" s="130"/>
      <c r="F99" s="130"/>
      <c r="G99" s="130"/>
      <c r="H99" s="130"/>
      <c r="I99" s="130"/>
      <c r="J99" s="130"/>
      <c r="K99" s="130"/>
      <c r="L99" s="130"/>
      <c r="M99" s="130"/>
      <c r="N99" s="234">
        <f>ROUND(N88*T99,2)</f>
        <v>0</v>
      </c>
      <c r="O99" s="255"/>
      <c r="P99" s="255"/>
      <c r="Q99" s="255"/>
      <c r="R99" s="131"/>
      <c r="S99" s="132"/>
      <c r="T99" s="139"/>
      <c r="U99" s="140" t="s">
        <v>47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6" t="s">
        <v>154</v>
      </c>
      <c r="AZ99" s="135"/>
      <c r="BA99" s="135"/>
      <c r="BB99" s="135"/>
      <c r="BC99" s="135"/>
      <c r="BD99" s="135"/>
      <c r="BE99" s="137">
        <f t="shared" si="0"/>
        <v>0</v>
      </c>
      <c r="BF99" s="137">
        <f t="shared" si="1"/>
        <v>0</v>
      </c>
      <c r="BG99" s="137">
        <f t="shared" si="2"/>
        <v>0</v>
      </c>
      <c r="BH99" s="137">
        <f t="shared" si="3"/>
        <v>0</v>
      </c>
      <c r="BI99" s="137">
        <f t="shared" si="4"/>
        <v>0</v>
      </c>
      <c r="BJ99" s="136" t="s">
        <v>23</v>
      </c>
      <c r="BK99" s="135"/>
      <c r="BL99" s="135"/>
      <c r="BM99" s="135"/>
    </row>
    <row r="100" spans="2:18" s="1" customFormat="1" ht="13.5"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5"/>
    </row>
    <row r="101" spans="2:18" s="1" customFormat="1" ht="29.25" customHeight="1">
      <c r="B101" s="33"/>
      <c r="C101" s="111" t="s">
        <v>110</v>
      </c>
      <c r="D101" s="112"/>
      <c r="E101" s="112"/>
      <c r="F101" s="112"/>
      <c r="G101" s="112"/>
      <c r="H101" s="112"/>
      <c r="I101" s="112"/>
      <c r="J101" s="112"/>
      <c r="K101" s="112"/>
      <c r="L101" s="239">
        <f>ROUND(SUM(N88+N93),2)</f>
        <v>0</v>
      </c>
      <c r="M101" s="249"/>
      <c r="N101" s="249"/>
      <c r="O101" s="249"/>
      <c r="P101" s="249"/>
      <c r="Q101" s="249"/>
      <c r="R101" s="35"/>
    </row>
    <row r="102" spans="2:18" s="1" customFormat="1" ht="6.75" customHeight="1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9"/>
    </row>
    <row r="106" spans="2:18" s="1" customFormat="1" ht="6.75" customHeight="1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2"/>
    </row>
    <row r="107" spans="2:18" s="1" customFormat="1" ht="36.75" customHeight="1">
      <c r="B107" s="33"/>
      <c r="C107" s="201" t="s">
        <v>155</v>
      </c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35"/>
    </row>
    <row r="108" spans="2:18" s="1" customFormat="1" ht="6.75" customHeight="1"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</row>
    <row r="109" spans="2:18" s="1" customFormat="1" ht="30" customHeight="1">
      <c r="B109" s="33"/>
      <c r="C109" s="28" t="s">
        <v>17</v>
      </c>
      <c r="D109" s="34"/>
      <c r="E109" s="34"/>
      <c r="F109" s="241" t="str">
        <f>F6</f>
        <v>REVITALIZACE PARKU A NÁMĚSTÍ KRAKOV - Etapa III</v>
      </c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34"/>
      <c r="R109" s="35"/>
    </row>
    <row r="110" spans="2:18" s="1" customFormat="1" ht="36.75" customHeight="1">
      <c r="B110" s="33"/>
      <c r="C110" s="67" t="s">
        <v>130</v>
      </c>
      <c r="D110" s="34"/>
      <c r="E110" s="34"/>
      <c r="F110" s="221" t="str">
        <f>F7</f>
        <v>VRN - Vedlejší rozpočtové náklady</v>
      </c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34"/>
      <c r="R110" s="35"/>
    </row>
    <row r="111" spans="2:18" s="1" customFormat="1" ht="6.75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18" s="1" customFormat="1" ht="18" customHeight="1">
      <c r="B112" s="33"/>
      <c r="C112" s="28" t="s">
        <v>24</v>
      </c>
      <c r="D112" s="34"/>
      <c r="E112" s="34"/>
      <c r="F112" s="26" t="str">
        <f>F9</f>
        <v>Praha 8 - Bohnice</v>
      </c>
      <c r="G112" s="34"/>
      <c r="H112" s="34"/>
      <c r="I112" s="34"/>
      <c r="J112" s="34"/>
      <c r="K112" s="28" t="s">
        <v>26</v>
      </c>
      <c r="L112" s="34"/>
      <c r="M112" s="247" t="str">
        <f>IF(O9="","",O9)</f>
        <v>16.12.2016</v>
      </c>
      <c r="N112" s="220"/>
      <c r="O112" s="220"/>
      <c r="P112" s="220"/>
      <c r="Q112" s="34"/>
      <c r="R112" s="35"/>
    </row>
    <row r="113" spans="2:18" s="1" customFormat="1" ht="6.75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18" s="1" customFormat="1" ht="15">
      <c r="B114" s="33"/>
      <c r="C114" s="28" t="s">
        <v>30</v>
      </c>
      <c r="D114" s="34"/>
      <c r="E114" s="34"/>
      <c r="F114" s="26" t="str">
        <f>E12</f>
        <v>Městská část Praha 8, Zenklova 1/35, Praha 8</v>
      </c>
      <c r="G114" s="34"/>
      <c r="H114" s="34"/>
      <c r="I114" s="34"/>
      <c r="J114" s="34"/>
      <c r="K114" s="28" t="s">
        <v>36</v>
      </c>
      <c r="L114" s="34"/>
      <c r="M114" s="206" t="str">
        <f>E18</f>
        <v>Ing. arch. Martin Frei, Ing. arch. Martin Rusina</v>
      </c>
      <c r="N114" s="220"/>
      <c r="O114" s="220"/>
      <c r="P114" s="220"/>
      <c r="Q114" s="220"/>
      <c r="R114" s="35"/>
    </row>
    <row r="115" spans="2:18" s="1" customFormat="1" ht="14.25" customHeight="1">
      <c r="B115" s="33"/>
      <c r="C115" s="28" t="s">
        <v>34</v>
      </c>
      <c r="D115" s="34"/>
      <c r="E115" s="34"/>
      <c r="F115" s="26" t="str">
        <f>IF(E15="","",E15)</f>
        <v>Vyplň údaj</v>
      </c>
      <c r="G115" s="34"/>
      <c r="H115" s="34"/>
      <c r="I115" s="34"/>
      <c r="J115" s="34"/>
      <c r="K115" s="28" t="s">
        <v>39</v>
      </c>
      <c r="L115" s="34"/>
      <c r="M115" s="206" t="str">
        <f>E21</f>
        <v>Rusina Frei, s.r.o.</v>
      </c>
      <c r="N115" s="220"/>
      <c r="O115" s="220"/>
      <c r="P115" s="220"/>
      <c r="Q115" s="220"/>
      <c r="R115" s="35"/>
    </row>
    <row r="116" spans="2:18" s="1" customFormat="1" ht="9.7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27" s="8" customFormat="1" ht="29.25" customHeight="1">
      <c r="B117" s="141"/>
      <c r="C117" s="142" t="s">
        <v>156</v>
      </c>
      <c r="D117" s="143" t="s">
        <v>157</v>
      </c>
      <c r="E117" s="143" t="s">
        <v>64</v>
      </c>
      <c r="F117" s="256" t="s">
        <v>158</v>
      </c>
      <c r="G117" s="257"/>
      <c r="H117" s="257"/>
      <c r="I117" s="257"/>
      <c r="J117" s="143" t="s">
        <v>159</v>
      </c>
      <c r="K117" s="143" t="s">
        <v>160</v>
      </c>
      <c r="L117" s="258" t="s">
        <v>161</v>
      </c>
      <c r="M117" s="257"/>
      <c r="N117" s="256" t="s">
        <v>135</v>
      </c>
      <c r="O117" s="257"/>
      <c r="P117" s="257"/>
      <c r="Q117" s="259"/>
      <c r="R117" s="144"/>
      <c r="T117" s="75" t="s">
        <v>162</v>
      </c>
      <c r="U117" s="76" t="s">
        <v>46</v>
      </c>
      <c r="V117" s="76" t="s">
        <v>163</v>
      </c>
      <c r="W117" s="76" t="s">
        <v>164</v>
      </c>
      <c r="X117" s="76" t="s">
        <v>165</v>
      </c>
      <c r="Y117" s="76" t="s">
        <v>166</v>
      </c>
      <c r="Z117" s="76" t="s">
        <v>167</v>
      </c>
      <c r="AA117" s="77" t="s">
        <v>168</v>
      </c>
    </row>
    <row r="118" spans="2:63" s="1" customFormat="1" ht="29.25" customHeight="1">
      <c r="B118" s="33"/>
      <c r="C118" s="79" t="s">
        <v>132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276">
        <f>BK118</f>
        <v>0</v>
      </c>
      <c r="O118" s="277"/>
      <c r="P118" s="277"/>
      <c r="Q118" s="277"/>
      <c r="R118" s="35"/>
      <c r="T118" s="78"/>
      <c r="U118" s="49"/>
      <c r="V118" s="49"/>
      <c r="W118" s="145">
        <f>W119+W136</f>
        <v>0</v>
      </c>
      <c r="X118" s="49"/>
      <c r="Y118" s="145">
        <f>Y119+Y136</f>
        <v>0</v>
      </c>
      <c r="Z118" s="49"/>
      <c r="AA118" s="146">
        <f>AA119+AA136</f>
        <v>0</v>
      </c>
      <c r="AT118" s="16" t="s">
        <v>81</v>
      </c>
      <c r="AU118" s="16" t="s">
        <v>137</v>
      </c>
      <c r="BK118" s="147">
        <f>BK119+BK136</f>
        <v>0</v>
      </c>
    </row>
    <row r="119" spans="2:63" s="9" customFormat="1" ht="36.75" customHeight="1">
      <c r="B119" s="148"/>
      <c r="C119" s="149"/>
      <c r="D119" s="150" t="s">
        <v>679</v>
      </c>
      <c r="E119" s="150"/>
      <c r="F119" s="150"/>
      <c r="G119" s="150"/>
      <c r="H119" s="150"/>
      <c r="I119" s="150"/>
      <c r="J119" s="150"/>
      <c r="K119" s="150"/>
      <c r="L119" s="150"/>
      <c r="M119" s="150"/>
      <c r="N119" s="291">
        <f>BK119</f>
        <v>0</v>
      </c>
      <c r="O119" s="292"/>
      <c r="P119" s="292"/>
      <c r="Q119" s="292"/>
      <c r="R119" s="151"/>
      <c r="T119" s="152"/>
      <c r="U119" s="149"/>
      <c r="V119" s="149"/>
      <c r="W119" s="153">
        <f>W120+SUM(W121:W129)</f>
        <v>0</v>
      </c>
      <c r="X119" s="149"/>
      <c r="Y119" s="153">
        <f>Y120+SUM(Y121:Y129)</f>
        <v>0</v>
      </c>
      <c r="Z119" s="149"/>
      <c r="AA119" s="154">
        <f>AA120+SUM(AA121:AA129)</f>
        <v>0</v>
      </c>
      <c r="AR119" s="155" t="s">
        <v>192</v>
      </c>
      <c r="AT119" s="156" t="s">
        <v>81</v>
      </c>
      <c r="AU119" s="156" t="s">
        <v>82</v>
      </c>
      <c r="AY119" s="155" t="s">
        <v>169</v>
      </c>
      <c r="BK119" s="157">
        <f>BK120+SUM(BK121:BK129)</f>
        <v>0</v>
      </c>
    </row>
    <row r="120" spans="2:65" s="1" customFormat="1" ht="22.5" customHeight="1">
      <c r="B120" s="129"/>
      <c r="C120" s="159" t="s">
        <v>23</v>
      </c>
      <c r="D120" s="159" t="s">
        <v>170</v>
      </c>
      <c r="E120" s="160" t="s">
        <v>681</v>
      </c>
      <c r="F120" s="260" t="s">
        <v>682</v>
      </c>
      <c r="G120" s="261"/>
      <c r="H120" s="261"/>
      <c r="I120" s="261"/>
      <c r="J120" s="161" t="s">
        <v>683</v>
      </c>
      <c r="K120" s="162">
        <v>1</v>
      </c>
      <c r="L120" s="262">
        <v>0</v>
      </c>
      <c r="M120" s="261"/>
      <c r="N120" s="263">
        <f aca="true" t="shared" si="5" ref="N120:N128">ROUND(L120*K120,2)</f>
        <v>0</v>
      </c>
      <c r="O120" s="261"/>
      <c r="P120" s="261"/>
      <c r="Q120" s="261"/>
      <c r="R120" s="131"/>
      <c r="T120" s="163" t="s">
        <v>21</v>
      </c>
      <c r="U120" s="42" t="s">
        <v>47</v>
      </c>
      <c r="V120" s="34"/>
      <c r="W120" s="164">
        <f aca="true" t="shared" si="6" ref="W120:W128">V120*K120</f>
        <v>0</v>
      </c>
      <c r="X120" s="164">
        <v>0</v>
      </c>
      <c r="Y120" s="164">
        <f aca="true" t="shared" si="7" ref="Y120:Y128">X120*K120</f>
        <v>0</v>
      </c>
      <c r="Z120" s="164">
        <v>0</v>
      </c>
      <c r="AA120" s="165">
        <f aca="true" t="shared" si="8" ref="AA120:AA128">Z120*K120</f>
        <v>0</v>
      </c>
      <c r="AR120" s="16" t="s">
        <v>174</v>
      </c>
      <c r="AT120" s="16" t="s">
        <v>170</v>
      </c>
      <c r="AU120" s="16" t="s">
        <v>23</v>
      </c>
      <c r="AY120" s="16" t="s">
        <v>169</v>
      </c>
      <c r="BE120" s="104">
        <f aca="true" t="shared" si="9" ref="BE120:BE128">IF(U120="základní",N120,0)</f>
        <v>0</v>
      </c>
      <c r="BF120" s="104">
        <f aca="true" t="shared" si="10" ref="BF120:BF128">IF(U120="snížená",N120,0)</f>
        <v>0</v>
      </c>
      <c r="BG120" s="104">
        <f aca="true" t="shared" si="11" ref="BG120:BG128">IF(U120="zákl. přenesená",N120,0)</f>
        <v>0</v>
      </c>
      <c r="BH120" s="104">
        <f aca="true" t="shared" si="12" ref="BH120:BH128">IF(U120="sníž. přenesená",N120,0)</f>
        <v>0</v>
      </c>
      <c r="BI120" s="104">
        <f aca="true" t="shared" si="13" ref="BI120:BI128">IF(U120="nulová",N120,0)</f>
        <v>0</v>
      </c>
      <c r="BJ120" s="16" t="s">
        <v>23</v>
      </c>
      <c r="BK120" s="104">
        <f aca="true" t="shared" si="14" ref="BK120:BK128">ROUND(L120*K120,2)</f>
        <v>0</v>
      </c>
      <c r="BL120" s="16" t="s">
        <v>174</v>
      </c>
      <c r="BM120" s="16" t="s">
        <v>684</v>
      </c>
    </row>
    <row r="121" spans="2:65" s="1" customFormat="1" ht="22.5" customHeight="1">
      <c r="B121" s="129"/>
      <c r="C121" s="159" t="s">
        <v>116</v>
      </c>
      <c r="D121" s="159" t="s">
        <v>170</v>
      </c>
      <c r="E121" s="160" t="s">
        <v>685</v>
      </c>
      <c r="F121" s="260" t="s">
        <v>686</v>
      </c>
      <c r="G121" s="261"/>
      <c r="H121" s="261"/>
      <c r="I121" s="261"/>
      <c r="J121" s="161" t="s">
        <v>683</v>
      </c>
      <c r="K121" s="162">
        <v>1</v>
      </c>
      <c r="L121" s="262">
        <v>0</v>
      </c>
      <c r="M121" s="261"/>
      <c r="N121" s="263">
        <f t="shared" si="5"/>
        <v>0</v>
      </c>
      <c r="O121" s="261"/>
      <c r="P121" s="261"/>
      <c r="Q121" s="261"/>
      <c r="R121" s="131"/>
      <c r="T121" s="163" t="s">
        <v>21</v>
      </c>
      <c r="U121" s="42" t="s">
        <v>47</v>
      </c>
      <c r="V121" s="34"/>
      <c r="W121" s="164">
        <f t="shared" si="6"/>
        <v>0</v>
      </c>
      <c r="X121" s="164">
        <v>0</v>
      </c>
      <c r="Y121" s="164">
        <f t="shared" si="7"/>
        <v>0</v>
      </c>
      <c r="Z121" s="164">
        <v>0</v>
      </c>
      <c r="AA121" s="165">
        <f t="shared" si="8"/>
        <v>0</v>
      </c>
      <c r="AR121" s="16" t="s">
        <v>174</v>
      </c>
      <c r="AT121" s="16" t="s">
        <v>170</v>
      </c>
      <c r="AU121" s="16" t="s">
        <v>23</v>
      </c>
      <c r="AY121" s="16" t="s">
        <v>169</v>
      </c>
      <c r="BE121" s="104">
        <f t="shared" si="9"/>
        <v>0</v>
      </c>
      <c r="BF121" s="104">
        <f t="shared" si="10"/>
        <v>0</v>
      </c>
      <c r="BG121" s="104">
        <f t="shared" si="11"/>
        <v>0</v>
      </c>
      <c r="BH121" s="104">
        <f t="shared" si="12"/>
        <v>0</v>
      </c>
      <c r="BI121" s="104">
        <f t="shared" si="13"/>
        <v>0</v>
      </c>
      <c r="BJ121" s="16" t="s">
        <v>23</v>
      </c>
      <c r="BK121" s="104">
        <f t="shared" si="14"/>
        <v>0</v>
      </c>
      <c r="BL121" s="16" t="s">
        <v>174</v>
      </c>
      <c r="BM121" s="16" t="s">
        <v>687</v>
      </c>
    </row>
    <row r="122" spans="2:65" s="1" customFormat="1" ht="22.5" customHeight="1">
      <c r="B122" s="129"/>
      <c r="C122" s="159" t="s">
        <v>115</v>
      </c>
      <c r="D122" s="159" t="s">
        <v>170</v>
      </c>
      <c r="E122" s="160" t="s">
        <v>688</v>
      </c>
      <c r="F122" s="260" t="s">
        <v>148</v>
      </c>
      <c r="G122" s="261"/>
      <c r="H122" s="261"/>
      <c r="I122" s="261"/>
      <c r="J122" s="161" t="s">
        <v>683</v>
      </c>
      <c r="K122" s="162">
        <v>1</v>
      </c>
      <c r="L122" s="262">
        <v>0</v>
      </c>
      <c r="M122" s="261"/>
      <c r="N122" s="263">
        <f t="shared" si="5"/>
        <v>0</v>
      </c>
      <c r="O122" s="261"/>
      <c r="P122" s="261"/>
      <c r="Q122" s="261"/>
      <c r="R122" s="131"/>
      <c r="T122" s="163" t="s">
        <v>21</v>
      </c>
      <c r="U122" s="42" t="s">
        <v>47</v>
      </c>
      <c r="V122" s="34"/>
      <c r="W122" s="164">
        <f t="shared" si="6"/>
        <v>0</v>
      </c>
      <c r="X122" s="164">
        <v>0</v>
      </c>
      <c r="Y122" s="164">
        <f t="shared" si="7"/>
        <v>0</v>
      </c>
      <c r="Z122" s="164">
        <v>0</v>
      </c>
      <c r="AA122" s="165">
        <f t="shared" si="8"/>
        <v>0</v>
      </c>
      <c r="AR122" s="16" t="s">
        <v>174</v>
      </c>
      <c r="AT122" s="16" t="s">
        <v>170</v>
      </c>
      <c r="AU122" s="16" t="s">
        <v>23</v>
      </c>
      <c r="AY122" s="16" t="s">
        <v>169</v>
      </c>
      <c r="BE122" s="104">
        <f t="shared" si="9"/>
        <v>0</v>
      </c>
      <c r="BF122" s="104">
        <f t="shared" si="10"/>
        <v>0</v>
      </c>
      <c r="BG122" s="104">
        <f t="shared" si="11"/>
        <v>0</v>
      </c>
      <c r="BH122" s="104">
        <f t="shared" si="12"/>
        <v>0</v>
      </c>
      <c r="BI122" s="104">
        <f t="shared" si="13"/>
        <v>0</v>
      </c>
      <c r="BJ122" s="16" t="s">
        <v>23</v>
      </c>
      <c r="BK122" s="104">
        <f t="shared" si="14"/>
        <v>0</v>
      </c>
      <c r="BL122" s="16" t="s">
        <v>174</v>
      </c>
      <c r="BM122" s="16" t="s">
        <v>689</v>
      </c>
    </row>
    <row r="123" spans="2:65" s="1" customFormat="1" ht="22.5" customHeight="1">
      <c r="B123" s="129"/>
      <c r="C123" s="159" t="s">
        <v>174</v>
      </c>
      <c r="D123" s="159" t="s">
        <v>170</v>
      </c>
      <c r="E123" s="160" t="s">
        <v>690</v>
      </c>
      <c r="F123" s="260" t="s">
        <v>691</v>
      </c>
      <c r="G123" s="261"/>
      <c r="H123" s="261"/>
      <c r="I123" s="261"/>
      <c r="J123" s="161" t="s">
        <v>683</v>
      </c>
      <c r="K123" s="162">
        <v>1</v>
      </c>
      <c r="L123" s="262">
        <v>0</v>
      </c>
      <c r="M123" s="261"/>
      <c r="N123" s="263">
        <f t="shared" si="5"/>
        <v>0</v>
      </c>
      <c r="O123" s="261"/>
      <c r="P123" s="261"/>
      <c r="Q123" s="261"/>
      <c r="R123" s="131"/>
      <c r="T123" s="163" t="s">
        <v>21</v>
      </c>
      <c r="U123" s="42" t="s">
        <v>47</v>
      </c>
      <c r="V123" s="34"/>
      <c r="W123" s="164">
        <f t="shared" si="6"/>
        <v>0</v>
      </c>
      <c r="X123" s="164">
        <v>0</v>
      </c>
      <c r="Y123" s="164">
        <f t="shared" si="7"/>
        <v>0</v>
      </c>
      <c r="Z123" s="164">
        <v>0</v>
      </c>
      <c r="AA123" s="165">
        <f t="shared" si="8"/>
        <v>0</v>
      </c>
      <c r="AR123" s="16" t="s">
        <v>174</v>
      </c>
      <c r="AT123" s="16" t="s">
        <v>170</v>
      </c>
      <c r="AU123" s="16" t="s">
        <v>23</v>
      </c>
      <c r="AY123" s="16" t="s">
        <v>169</v>
      </c>
      <c r="BE123" s="104">
        <f t="shared" si="9"/>
        <v>0</v>
      </c>
      <c r="BF123" s="104">
        <f t="shared" si="10"/>
        <v>0</v>
      </c>
      <c r="BG123" s="104">
        <f t="shared" si="11"/>
        <v>0</v>
      </c>
      <c r="BH123" s="104">
        <f t="shared" si="12"/>
        <v>0</v>
      </c>
      <c r="BI123" s="104">
        <f t="shared" si="13"/>
        <v>0</v>
      </c>
      <c r="BJ123" s="16" t="s">
        <v>23</v>
      </c>
      <c r="BK123" s="104">
        <f t="shared" si="14"/>
        <v>0</v>
      </c>
      <c r="BL123" s="16" t="s">
        <v>174</v>
      </c>
      <c r="BM123" s="16" t="s">
        <v>692</v>
      </c>
    </row>
    <row r="124" spans="2:65" s="1" customFormat="1" ht="22.5" customHeight="1">
      <c r="B124" s="129"/>
      <c r="C124" s="159" t="s">
        <v>192</v>
      </c>
      <c r="D124" s="159" t="s">
        <v>170</v>
      </c>
      <c r="E124" s="160" t="s">
        <v>693</v>
      </c>
      <c r="F124" s="260" t="s">
        <v>694</v>
      </c>
      <c r="G124" s="261"/>
      <c r="H124" s="261"/>
      <c r="I124" s="261"/>
      <c r="J124" s="161" t="s">
        <v>683</v>
      </c>
      <c r="K124" s="162">
        <v>1</v>
      </c>
      <c r="L124" s="262">
        <v>0</v>
      </c>
      <c r="M124" s="261"/>
      <c r="N124" s="263">
        <f t="shared" si="5"/>
        <v>0</v>
      </c>
      <c r="O124" s="261"/>
      <c r="P124" s="261"/>
      <c r="Q124" s="261"/>
      <c r="R124" s="131"/>
      <c r="T124" s="163" t="s">
        <v>21</v>
      </c>
      <c r="U124" s="42" t="s">
        <v>47</v>
      </c>
      <c r="V124" s="34"/>
      <c r="W124" s="164">
        <f t="shared" si="6"/>
        <v>0</v>
      </c>
      <c r="X124" s="164">
        <v>0</v>
      </c>
      <c r="Y124" s="164">
        <f t="shared" si="7"/>
        <v>0</v>
      </c>
      <c r="Z124" s="164">
        <v>0</v>
      </c>
      <c r="AA124" s="165">
        <f t="shared" si="8"/>
        <v>0</v>
      </c>
      <c r="AR124" s="16" t="s">
        <v>174</v>
      </c>
      <c r="AT124" s="16" t="s">
        <v>170</v>
      </c>
      <c r="AU124" s="16" t="s">
        <v>23</v>
      </c>
      <c r="AY124" s="16" t="s">
        <v>169</v>
      </c>
      <c r="BE124" s="104">
        <f t="shared" si="9"/>
        <v>0</v>
      </c>
      <c r="BF124" s="104">
        <f t="shared" si="10"/>
        <v>0</v>
      </c>
      <c r="BG124" s="104">
        <f t="shared" si="11"/>
        <v>0</v>
      </c>
      <c r="BH124" s="104">
        <f t="shared" si="12"/>
        <v>0</v>
      </c>
      <c r="BI124" s="104">
        <f t="shared" si="13"/>
        <v>0</v>
      </c>
      <c r="BJ124" s="16" t="s">
        <v>23</v>
      </c>
      <c r="BK124" s="104">
        <f t="shared" si="14"/>
        <v>0</v>
      </c>
      <c r="BL124" s="16" t="s">
        <v>174</v>
      </c>
      <c r="BM124" s="16" t="s">
        <v>695</v>
      </c>
    </row>
    <row r="125" spans="2:65" s="1" customFormat="1" ht="22.5" customHeight="1">
      <c r="B125" s="129"/>
      <c r="C125" s="159" t="s">
        <v>197</v>
      </c>
      <c r="D125" s="159" t="s">
        <v>170</v>
      </c>
      <c r="E125" s="160" t="s">
        <v>696</v>
      </c>
      <c r="F125" s="260" t="s">
        <v>697</v>
      </c>
      <c r="G125" s="261"/>
      <c r="H125" s="261"/>
      <c r="I125" s="261"/>
      <c r="J125" s="161" t="s">
        <v>683</v>
      </c>
      <c r="K125" s="162">
        <v>1</v>
      </c>
      <c r="L125" s="262">
        <v>0</v>
      </c>
      <c r="M125" s="261"/>
      <c r="N125" s="263">
        <f t="shared" si="5"/>
        <v>0</v>
      </c>
      <c r="O125" s="261"/>
      <c r="P125" s="261"/>
      <c r="Q125" s="261"/>
      <c r="R125" s="131"/>
      <c r="T125" s="163" t="s">
        <v>21</v>
      </c>
      <c r="U125" s="42" t="s">
        <v>47</v>
      </c>
      <c r="V125" s="34"/>
      <c r="W125" s="164">
        <f t="shared" si="6"/>
        <v>0</v>
      </c>
      <c r="X125" s="164">
        <v>0</v>
      </c>
      <c r="Y125" s="164">
        <f t="shared" si="7"/>
        <v>0</v>
      </c>
      <c r="Z125" s="164">
        <v>0</v>
      </c>
      <c r="AA125" s="165">
        <f t="shared" si="8"/>
        <v>0</v>
      </c>
      <c r="AR125" s="16" t="s">
        <v>174</v>
      </c>
      <c r="AT125" s="16" t="s">
        <v>170</v>
      </c>
      <c r="AU125" s="16" t="s">
        <v>23</v>
      </c>
      <c r="AY125" s="16" t="s">
        <v>169</v>
      </c>
      <c r="BE125" s="104">
        <f t="shared" si="9"/>
        <v>0</v>
      </c>
      <c r="BF125" s="104">
        <f t="shared" si="10"/>
        <v>0</v>
      </c>
      <c r="BG125" s="104">
        <f t="shared" si="11"/>
        <v>0</v>
      </c>
      <c r="BH125" s="104">
        <f t="shared" si="12"/>
        <v>0</v>
      </c>
      <c r="BI125" s="104">
        <f t="shared" si="13"/>
        <v>0</v>
      </c>
      <c r="BJ125" s="16" t="s">
        <v>23</v>
      </c>
      <c r="BK125" s="104">
        <f t="shared" si="14"/>
        <v>0</v>
      </c>
      <c r="BL125" s="16" t="s">
        <v>174</v>
      </c>
      <c r="BM125" s="16" t="s">
        <v>698</v>
      </c>
    </row>
    <row r="126" spans="2:65" s="1" customFormat="1" ht="22.5" customHeight="1">
      <c r="B126" s="129"/>
      <c r="C126" s="159" t="s">
        <v>201</v>
      </c>
      <c r="D126" s="159" t="s">
        <v>170</v>
      </c>
      <c r="E126" s="160" t="s">
        <v>699</v>
      </c>
      <c r="F126" s="260" t="s">
        <v>700</v>
      </c>
      <c r="G126" s="261"/>
      <c r="H126" s="261"/>
      <c r="I126" s="261"/>
      <c r="J126" s="161" t="s">
        <v>683</v>
      </c>
      <c r="K126" s="162">
        <v>1</v>
      </c>
      <c r="L126" s="262">
        <v>0</v>
      </c>
      <c r="M126" s="261"/>
      <c r="N126" s="263">
        <f t="shared" si="5"/>
        <v>0</v>
      </c>
      <c r="O126" s="261"/>
      <c r="P126" s="261"/>
      <c r="Q126" s="261"/>
      <c r="R126" s="131"/>
      <c r="T126" s="163" t="s">
        <v>21</v>
      </c>
      <c r="U126" s="42" t="s">
        <v>47</v>
      </c>
      <c r="V126" s="34"/>
      <c r="W126" s="164">
        <f t="shared" si="6"/>
        <v>0</v>
      </c>
      <c r="X126" s="164">
        <v>0</v>
      </c>
      <c r="Y126" s="164">
        <f t="shared" si="7"/>
        <v>0</v>
      </c>
      <c r="Z126" s="164">
        <v>0</v>
      </c>
      <c r="AA126" s="165">
        <f t="shared" si="8"/>
        <v>0</v>
      </c>
      <c r="AR126" s="16" t="s">
        <v>174</v>
      </c>
      <c r="AT126" s="16" t="s">
        <v>170</v>
      </c>
      <c r="AU126" s="16" t="s">
        <v>23</v>
      </c>
      <c r="AY126" s="16" t="s">
        <v>169</v>
      </c>
      <c r="BE126" s="104">
        <f t="shared" si="9"/>
        <v>0</v>
      </c>
      <c r="BF126" s="104">
        <f t="shared" si="10"/>
        <v>0</v>
      </c>
      <c r="BG126" s="104">
        <f t="shared" si="11"/>
        <v>0</v>
      </c>
      <c r="BH126" s="104">
        <f t="shared" si="12"/>
        <v>0</v>
      </c>
      <c r="BI126" s="104">
        <f t="shared" si="13"/>
        <v>0</v>
      </c>
      <c r="BJ126" s="16" t="s">
        <v>23</v>
      </c>
      <c r="BK126" s="104">
        <f t="shared" si="14"/>
        <v>0</v>
      </c>
      <c r="BL126" s="16" t="s">
        <v>174</v>
      </c>
      <c r="BM126" s="16" t="s">
        <v>701</v>
      </c>
    </row>
    <row r="127" spans="2:65" s="1" customFormat="1" ht="22.5" customHeight="1">
      <c r="B127" s="129"/>
      <c r="C127" s="159" t="s">
        <v>206</v>
      </c>
      <c r="D127" s="159" t="s">
        <v>170</v>
      </c>
      <c r="E127" s="160" t="s">
        <v>702</v>
      </c>
      <c r="F127" s="260" t="s">
        <v>703</v>
      </c>
      <c r="G127" s="261"/>
      <c r="H127" s="261"/>
      <c r="I127" s="261"/>
      <c r="J127" s="161" t="s">
        <v>683</v>
      </c>
      <c r="K127" s="162">
        <v>1</v>
      </c>
      <c r="L127" s="262">
        <v>0</v>
      </c>
      <c r="M127" s="261"/>
      <c r="N127" s="263">
        <f t="shared" si="5"/>
        <v>0</v>
      </c>
      <c r="O127" s="261"/>
      <c r="P127" s="261"/>
      <c r="Q127" s="261"/>
      <c r="R127" s="131"/>
      <c r="T127" s="163" t="s">
        <v>21</v>
      </c>
      <c r="U127" s="42" t="s">
        <v>47</v>
      </c>
      <c r="V127" s="34"/>
      <c r="W127" s="164">
        <f t="shared" si="6"/>
        <v>0</v>
      </c>
      <c r="X127" s="164">
        <v>0</v>
      </c>
      <c r="Y127" s="164">
        <f t="shared" si="7"/>
        <v>0</v>
      </c>
      <c r="Z127" s="164">
        <v>0</v>
      </c>
      <c r="AA127" s="165">
        <f t="shared" si="8"/>
        <v>0</v>
      </c>
      <c r="AR127" s="16" t="s">
        <v>174</v>
      </c>
      <c r="AT127" s="16" t="s">
        <v>170</v>
      </c>
      <c r="AU127" s="16" t="s">
        <v>23</v>
      </c>
      <c r="AY127" s="16" t="s">
        <v>169</v>
      </c>
      <c r="BE127" s="104">
        <f t="shared" si="9"/>
        <v>0</v>
      </c>
      <c r="BF127" s="104">
        <f t="shared" si="10"/>
        <v>0</v>
      </c>
      <c r="BG127" s="104">
        <f t="shared" si="11"/>
        <v>0</v>
      </c>
      <c r="BH127" s="104">
        <f t="shared" si="12"/>
        <v>0</v>
      </c>
      <c r="BI127" s="104">
        <f t="shared" si="13"/>
        <v>0</v>
      </c>
      <c r="BJ127" s="16" t="s">
        <v>23</v>
      </c>
      <c r="BK127" s="104">
        <f t="shared" si="14"/>
        <v>0</v>
      </c>
      <c r="BL127" s="16" t="s">
        <v>174</v>
      </c>
      <c r="BM127" s="16" t="s">
        <v>704</v>
      </c>
    </row>
    <row r="128" spans="2:65" s="1" customFormat="1" ht="22.5" customHeight="1">
      <c r="B128" s="129"/>
      <c r="C128" s="159" t="s">
        <v>210</v>
      </c>
      <c r="D128" s="159" t="s">
        <v>170</v>
      </c>
      <c r="E128" s="160" t="s">
        <v>705</v>
      </c>
      <c r="F128" s="260" t="s">
        <v>706</v>
      </c>
      <c r="G128" s="261"/>
      <c r="H128" s="261"/>
      <c r="I128" s="261"/>
      <c r="J128" s="161" t="s">
        <v>683</v>
      </c>
      <c r="K128" s="162">
        <v>1</v>
      </c>
      <c r="L128" s="262">
        <v>0</v>
      </c>
      <c r="M128" s="261"/>
      <c r="N128" s="263">
        <f t="shared" si="5"/>
        <v>0</v>
      </c>
      <c r="O128" s="261"/>
      <c r="P128" s="261"/>
      <c r="Q128" s="261"/>
      <c r="R128" s="131"/>
      <c r="T128" s="163" t="s">
        <v>21</v>
      </c>
      <c r="U128" s="42" t="s">
        <v>47</v>
      </c>
      <c r="V128" s="34"/>
      <c r="W128" s="164">
        <f t="shared" si="6"/>
        <v>0</v>
      </c>
      <c r="X128" s="164">
        <v>0</v>
      </c>
      <c r="Y128" s="164">
        <f t="shared" si="7"/>
        <v>0</v>
      </c>
      <c r="Z128" s="164">
        <v>0</v>
      </c>
      <c r="AA128" s="165">
        <f t="shared" si="8"/>
        <v>0</v>
      </c>
      <c r="AR128" s="16" t="s">
        <v>174</v>
      </c>
      <c r="AT128" s="16" t="s">
        <v>170</v>
      </c>
      <c r="AU128" s="16" t="s">
        <v>23</v>
      </c>
      <c r="AY128" s="16" t="s">
        <v>169</v>
      </c>
      <c r="BE128" s="104">
        <f t="shared" si="9"/>
        <v>0</v>
      </c>
      <c r="BF128" s="104">
        <f t="shared" si="10"/>
        <v>0</v>
      </c>
      <c r="BG128" s="104">
        <f t="shared" si="11"/>
        <v>0</v>
      </c>
      <c r="BH128" s="104">
        <f t="shared" si="12"/>
        <v>0</v>
      </c>
      <c r="BI128" s="104">
        <f t="shared" si="13"/>
        <v>0</v>
      </c>
      <c r="BJ128" s="16" t="s">
        <v>23</v>
      </c>
      <c r="BK128" s="104">
        <f t="shared" si="14"/>
        <v>0</v>
      </c>
      <c r="BL128" s="16" t="s">
        <v>174</v>
      </c>
      <c r="BM128" s="16" t="s">
        <v>707</v>
      </c>
    </row>
    <row r="129" spans="2:63" s="9" customFormat="1" ht="29.25" customHeight="1">
      <c r="B129" s="148"/>
      <c r="C129" s="149"/>
      <c r="D129" s="158" t="s">
        <v>680</v>
      </c>
      <c r="E129" s="158"/>
      <c r="F129" s="158"/>
      <c r="G129" s="158"/>
      <c r="H129" s="158"/>
      <c r="I129" s="158"/>
      <c r="J129" s="158"/>
      <c r="K129" s="158"/>
      <c r="L129" s="158"/>
      <c r="M129" s="158"/>
      <c r="N129" s="280">
        <f>BK129</f>
        <v>0</v>
      </c>
      <c r="O129" s="281"/>
      <c r="P129" s="281"/>
      <c r="Q129" s="281"/>
      <c r="R129" s="151"/>
      <c r="T129" s="152"/>
      <c r="U129" s="149"/>
      <c r="V129" s="149"/>
      <c r="W129" s="153">
        <f>SUM(W130:W135)</f>
        <v>0</v>
      </c>
      <c r="X129" s="149"/>
      <c r="Y129" s="153">
        <f>SUM(Y130:Y135)</f>
        <v>0</v>
      </c>
      <c r="Z129" s="149"/>
      <c r="AA129" s="154">
        <f>SUM(AA130:AA135)</f>
        <v>0</v>
      </c>
      <c r="AR129" s="155" t="s">
        <v>192</v>
      </c>
      <c r="AT129" s="156" t="s">
        <v>81</v>
      </c>
      <c r="AU129" s="156" t="s">
        <v>23</v>
      </c>
      <c r="AY129" s="155" t="s">
        <v>169</v>
      </c>
      <c r="BK129" s="157">
        <f>SUM(BK130:BK135)</f>
        <v>0</v>
      </c>
    </row>
    <row r="130" spans="2:65" s="1" customFormat="1" ht="22.5" customHeight="1">
      <c r="B130" s="129"/>
      <c r="C130" s="159" t="s">
        <v>28</v>
      </c>
      <c r="D130" s="159" t="s">
        <v>170</v>
      </c>
      <c r="E130" s="160" t="s">
        <v>708</v>
      </c>
      <c r="F130" s="260" t="s">
        <v>709</v>
      </c>
      <c r="G130" s="261"/>
      <c r="H130" s="261"/>
      <c r="I130" s="261"/>
      <c r="J130" s="161" t="s">
        <v>173</v>
      </c>
      <c r="K130" s="162">
        <v>1</v>
      </c>
      <c r="L130" s="262">
        <v>0</v>
      </c>
      <c r="M130" s="261"/>
      <c r="N130" s="263">
        <f aca="true" t="shared" si="15" ref="N130:N135">ROUND(L130*K130,2)</f>
        <v>0</v>
      </c>
      <c r="O130" s="261"/>
      <c r="P130" s="261"/>
      <c r="Q130" s="261"/>
      <c r="R130" s="131"/>
      <c r="T130" s="163" t="s">
        <v>21</v>
      </c>
      <c r="U130" s="42" t="s">
        <v>47</v>
      </c>
      <c r="V130" s="34"/>
      <c r="W130" s="164">
        <f aca="true" t="shared" si="16" ref="W130:W135">V130*K130</f>
        <v>0</v>
      </c>
      <c r="X130" s="164">
        <v>0</v>
      </c>
      <c r="Y130" s="164">
        <f aca="true" t="shared" si="17" ref="Y130:Y135">X130*K130</f>
        <v>0</v>
      </c>
      <c r="Z130" s="164">
        <v>0</v>
      </c>
      <c r="AA130" s="165">
        <f aca="true" t="shared" si="18" ref="AA130:AA135">Z130*K130</f>
        <v>0</v>
      </c>
      <c r="AR130" s="16" t="s">
        <v>174</v>
      </c>
      <c r="AT130" s="16" t="s">
        <v>170</v>
      </c>
      <c r="AU130" s="16" t="s">
        <v>116</v>
      </c>
      <c r="AY130" s="16" t="s">
        <v>169</v>
      </c>
      <c r="BE130" s="104">
        <f aca="true" t="shared" si="19" ref="BE130:BE135">IF(U130="základní",N130,0)</f>
        <v>0</v>
      </c>
      <c r="BF130" s="104">
        <f aca="true" t="shared" si="20" ref="BF130:BF135">IF(U130="snížená",N130,0)</f>
        <v>0</v>
      </c>
      <c r="BG130" s="104">
        <f aca="true" t="shared" si="21" ref="BG130:BG135">IF(U130="zákl. přenesená",N130,0)</f>
        <v>0</v>
      </c>
      <c r="BH130" s="104">
        <f aca="true" t="shared" si="22" ref="BH130:BH135">IF(U130="sníž. přenesená",N130,0)</f>
        <v>0</v>
      </c>
      <c r="BI130" s="104">
        <f aca="true" t="shared" si="23" ref="BI130:BI135">IF(U130="nulová",N130,0)</f>
        <v>0</v>
      </c>
      <c r="BJ130" s="16" t="s">
        <v>23</v>
      </c>
      <c r="BK130" s="104">
        <f aca="true" t="shared" si="24" ref="BK130:BK135">ROUND(L130*K130,2)</f>
        <v>0</v>
      </c>
      <c r="BL130" s="16" t="s">
        <v>174</v>
      </c>
      <c r="BM130" s="16" t="s">
        <v>710</v>
      </c>
    </row>
    <row r="131" spans="2:65" s="1" customFormat="1" ht="31.5" customHeight="1">
      <c r="B131" s="129"/>
      <c r="C131" s="159" t="s">
        <v>218</v>
      </c>
      <c r="D131" s="159" t="s">
        <v>170</v>
      </c>
      <c r="E131" s="160" t="s">
        <v>711</v>
      </c>
      <c r="F131" s="260" t="s">
        <v>712</v>
      </c>
      <c r="G131" s="261"/>
      <c r="H131" s="261"/>
      <c r="I131" s="261"/>
      <c r="J131" s="161" t="s">
        <v>185</v>
      </c>
      <c r="K131" s="162">
        <v>0.25</v>
      </c>
      <c r="L131" s="262">
        <v>0</v>
      </c>
      <c r="M131" s="261"/>
      <c r="N131" s="263">
        <f t="shared" si="15"/>
        <v>0</v>
      </c>
      <c r="O131" s="261"/>
      <c r="P131" s="261"/>
      <c r="Q131" s="261"/>
      <c r="R131" s="131"/>
      <c r="T131" s="163" t="s">
        <v>21</v>
      </c>
      <c r="U131" s="42" t="s">
        <v>47</v>
      </c>
      <c r="V131" s="34"/>
      <c r="W131" s="164">
        <f t="shared" si="16"/>
        <v>0</v>
      </c>
      <c r="X131" s="164">
        <v>0</v>
      </c>
      <c r="Y131" s="164">
        <f t="shared" si="17"/>
        <v>0</v>
      </c>
      <c r="Z131" s="164">
        <v>0</v>
      </c>
      <c r="AA131" s="165">
        <f t="shared" si="18"/>
        <v>0</v>
      </c>
      <c r="AR131" s="16" t="s">
        <v>174</v>
      </c>
      <c r="AT131" s="16" t="s">
        <v>170</v>
      </c>
      <c r="AU131" s="16" t="s">
        <v>116</v>
      </c>
      <c r="AY131" s="16" t="s">
        <v>169</v>
      </c>
      <c r="BE131" s="104">
        <f t="shared" si="19"/>
        <v>0</v>
      </c>
      <c r="BF131" s="104">
        <f t="shared" si="20"/>
        <v>0</v>
      </c>
      <c r="BG131" s="104">
        <f t="shared" si="21"/>
        <v>0</v>
      </c>
      <c r="BH131" s="104">
        <f t="shared" si="22"/>
        <v>0</v>
      </c>
      <c r="BI131" s="104">
        <f t="shared" si="23"/>
        <v>0</v>
      </c>
      <c r="BJ131" s="16" t="s">
        <v>23</v>
      </c>
      <c r="BK131" s="104">
        <f t="shared" si="24"/>
        <v>0</v>
      </c>
      <c r="BL131" s="16" t="s">
        <v>174</v>
      </c>
      <c r="BM131" s="16" t="s">
        <v>713</v>
      </c>
    </row>
    <row r="132" spans="2:65" s="1" customFormat="1" ht="31.5" customHeight="1">
      <c r="B132" s="129"/>
      <c r="C132" s="159" t="s">
        <v>223</v>
      </c>
      <c r="D132" s="159" t="s">
        <v>170</v>
      </c>
      <c r="E132" s="160" t="s">
        <v>714</v>
      </c>
      <c r="F132" s="260" t="s">
        <v>715</v>
      </c>
      <c r="G132" s="261"/>
      <c r="H132" s="261"/>
      <c r="I132" s="261"/>
      <c r="J132" s="161" t="s">
        <v>280</v>
      </c>
      <c r="K132" s="162">
        <v>1</v>
      </c>
      <c r="L132" s="262">
        <v>0</v>
      </c>
      <c r="M132" s="261"/>
      <c r="N132" s="263">
        <f t="shared" si="15"/>
        <v>0</v>
      </c>
      <c r="O132" s="261"/>
      <c r="P132" s="261"/>
      <c r="Q132" s="261"/>
      <c r="R132" s="131"/>
      <c r="T132" s="163" t="s">
        <v>21</v>
      </c>
      <c r="U132" s="42" t="s">
        <v>47</v>
      </c>
      <c r="V132" s="34"/>
      <c r="W132" s="164">
        <f t="shared" si="16"/>
        <v>0</v>
      </c>
      <c r="X132" s="164">
        <v>0</v>
      </c>
      <c r="Y132" s="164">
        <f t="shared" si="17"/>
        <v>0</v>
      </c>
      <c r="Z132" s="164">
        <v>0</v>
      </c>
      <c r="AA132" s="165">
        <f t="shared" si="18"/>
        <v>0</v>
      </c>
      <c r="AR132" s="16" t="s">
        <v>174</v>
      </c>
      <c r="AT132" s="16" t="s">
        <v>170</v>
      </c>
      <c r="AU132" s="16" t="s">
        <v>116</v>
      </c>
      <c r="AY132" s="16" t="s">
        <v>169</v>
      </c>
      <c r="BE132" s="104">
        <f t="shared" si="19"/>
        <v>0</v>
      </c>
      <c r="BF132" s="104">
        <f t="shared" si="20"/>
        <v>0</v>
      </c>
      <c r="BG132" s="104">
        <f t="shared" si="21"/>
        <v>0</v>
      </c>
      <c r="BH132" s="104">
        <f t="shared" si="22"/>
        <v>0</v>
      </c>
      <c r="BI132" s="104">
        <f t="shared" si="23"/>
        <v>0</v>
      </c>
      <c r="BJ132" s="16" t="s">
        <v>23</v>
      </c>
      <c r="BK132" s="104">
        <f t="shared" si="24"/>
        <v>0</v>
      </c>
      <c r="BL132" s="16" t="s">
        <v>174</v>
      </c>
      <c r="BM132" s="16" t="s">
        <v>716</v>
      </c>
    </row>
    <row r="133" spans="2:65" s="1" customFormat="1" ht="22.5" customHeight="1">
      <c r="B133" s="129"/>
      <c r="C133" s="159" t="s">
        <v>227</v>
      </c>
      <c r="D133" s="159" t="s">
        <v>170</v>
      </c>
      <c r="E133" s="160" t="s">
        <v>717</v>
      </c>
      <c r="F133" s="260" t="s">
        <v>718</v>
      </c>
      <c r="G133" s="261"/>
      <c r="H133" s="261"/>
      <c r="I133" s="261"/>
      <c r="J133" s="161" t="s">
        <v>280</v>
      </c>
      <c r="K133" s="162">
        <v>1</v>
      </c>
      <c r="L133" s="262">
        <v>0</v>
      </c>
      <c r="M133" s="261"/>
      <c r="N133" s="263">
        <f t="shared" si="15"/>
        <v>0</v>
      </c>
      <c r="O133" s="261"/>
      <c r="P133" s="261"/>
      <c r="Q133" s="261"/>
      <c r="R133" s="131"/>
      <c r="T133" s="163" t="s">
        <v>21</v>
      </c>
      <c r="U133" s="42" t="s">
        <v>47</v>
      </c>
      <c r="V133" s="34"/>
      <c r="W133" s="164">
        <f t="shared" si="16"/>
        <v>0</v>
      </c>
      <c r="X133" s="164">
        <v>0</v>
      </c>
      <c r="Y133" s="164">
        <f t="shared" si="17"/>
        <v>0</v>
      </c>
      <c r="Z133" s="164">
        <v>0</v>
      </c>
      <c r="AA133" s="165">
        <f t="shared" si="18"/>
        <v>0</v>
      </c>
      <c r="AR133" s="16" t="s">
        <v>174</v>
      </c>
      <c r="AT133" s="16" t="s">
        <v>170</v>
      </c>
      <c r="AU133" s="16" t="s">
        <v>116</v>
      </c>
      <c r="AY133" s="16" t="s">
        <v>169</v>
      </c>
      <c r="BE133" s="104">
        <f t="shared" si="19"/>
        <v>0</v>
      </c>
      <c r="BF133" s="104">
        <f t="shared" si="20"/>
        <v>0</v>
      </c>
      <c r="BG133" s="104">
        <f t="shared" si="21"/>
        <v>0</v>
      </c>
      <c r="BH133" s="104">
        <f t="shared" si="22"/>
        <v>0</v>
      </c>
      <c r="BI133" s="104">
        <f t="shared" si="23"/>
        <v>0</v>
      </c>
      <c r="BJ133" s="16" t="s">
        <v>23</v>
      </c>
      <c r="BK133" s="104">
        <f t="shared" si="24"/>
        <v>0</v>
      </c>
      <c r="BL133" s="16" t="s">
        <v>174</v>
      </c>
      <c r="BM133" s="16" t="s">
        <v>719</v>
      </c>
    </row>
    <row r="134" spans="2:65" s="1" customFormat="1" ht="22.5" customHeight="1">
      <c r="B134" s="129"/>
      <c r="C134" s="159" t="s">
        <v>231</v>
      </c>
      <c r="D134" s="159" t="s">
        <v>170</v>
      </c>
      <c r="E134" s="160" t="s">
        <v>720</v>
      </c>
      <c r="F134" s="260" t="s">
        <v>721</v>
      </c>
      <c r="G134" s="261"/>
      <c r="H134" s="261"/>
      <c r="I134" s="261"/>
      <c r="J134" s="161" t="s">
        <v>280</v>
      </c>
      <c r="K134" s="162">
        <v>1</v>
      </c>
      <c r="L134" s="262">
        <v>0</v>
      </c>
      <c r="M134" s="261"/>
      <c r="N134" s="263">
        <f t="shared" si="15"/>
        <v>0</v>
      </c>
      <c r="O134" s="261"/>
      <c r="P134" s="261"/>
      <c r="Q134" s="261"/>
      <c r="R134" s="131"/>
      <c r="T134" s="163" t="s">
        <v>21</v>
      </c>
      <c r="U134" s="42" t="s">
        <v>47</v>
      </c>
      <c r="V134" s="34"/>
      <c r="W134" s="164">
        <f t="shared" si="16"/>
        <v>0</v>
      </c>
      <c r="X134" s="164">
        <v>0</v>
      </c>
      <c r="Y134" s="164">
        <f t="shared" si="17"/>
        <v>0</v>
      </c>
      <c r="Z134" s="164">
        <v>0</v>
      </c>
      <c r="AA134" s="165">
        <f t="shared" si="18"/>
        <v>0</v>
      </c>
      <c r="AR134" s="16" t="s">
        <v>174</v>
      </c>
      <c r="AT134" s="16" t="s">
        <v>170</v>
      </c>
      <c r="AU134" s="16" t="s">
        <v>116</v>
      </c>
      <c r="AY134" s="16" t="s">
        <v>169</v>
      </c>
      <c r="BE134" s="104">
        <f t="shared" si="19"/>
        <v>0</v>
      </c>
      <c r="BF134" s="104">
        <f t="shared" si="20"/>
        <v>0</v>
      </c>
      <c r="BG134" s="104">
        <f t="shared" si="21"/>
        <v>0</v>
      </c>
      <c r="BH134" s="104">
        <f t="shared" si="22"/>
        <v>0</v>
      </c>
      <c r="BI134" s="104">
        <f t="shared" si="23"/>
        <v>0</v>
      </c>
      <c r="BJ134" s="16" t="s">
        <v>23</v>
      </c>
      <c r="BK134" s="104">
        <f t="shared" si="24"/>
        <v>0</v>
      </c>
      <c r="BL134" s="16" t="s">
        <v>174</v>
      </c>
      <c r="BM134" s="16" t="s">
        <v>722</v>
      </c>
    </row>
    <row r="135" spans="2:65" s="1" customFormat="1" ht="22.5" customHeight="1">
      <c r="B135" s="129"/>
      <c r="C135" s="159" t="s">
        <v>9</v>
      </c>
      <c r="D135" s="159" t="s">
        <v>170</v>
      </c>
      <c r="E135" s="160" t="s">
        <v>723</v>
      </c>
      <c r="F135" s="260" t="s">
        <v>724</v>
      </c>
      <c r="G135" s="261"/>
      <c r="H135" s="261"/>
      <c r="I135" s="261"/>
      <c r="J135" s="161" t="s">
        <v>173</v>
      </c>
      <c r="K135" s="162">
        <v>1</v>
      </c>
      <c r="L135" s="262">
        <v>0</v>
      </c>
      <c r="M135" s="261"/>
      <c r="N135" s="263">
        <f t="shared" si="15"/>
        <v>0</v>
      </c>
      <c r="O135" s="261"/>
      <c r="P135" s="261"/>
      <c r="Q135" s="261"/>
      <c r="R135" s="131"/>
      <c r="T135" s="163" t="s">
        <v>21</v>
      </c>
      <c r="U135" s="42" t="s">
        <v>47</v>
      </c>
      <c r="V135" s="34"/>
      <c r="W135" s="164">
        <f t="shared" si="16"/>
        <v>0</v>
      </c>
      <c r="X135" s="164">
        <v>0</v>
      </c>
      <c r="Y135" s="164">
        <f t="shared" si="17"/>
        <v>0</v>
      </c>
      <c r="Z135" s="164">
        <v>0</v>
      </c>
      <c r="AA135" s="165">
        <f t="shared" si="18"/>
        <v>0</v>
      </c>
      <c r="AR135" s="16" t="s">
        <v>174</v>
      </c>
      <c r="AT135" s="16" t="s">
        <v>170</v>
      </c>
      <c r="AU135" s="16" t="s">
        <v>116</v>
      </c>
      <c r="AY135" s="16" t="s">
        <v>169</v>
      </c>
      <c r="BE135" s="104">
        <f t="shared" si="19"/>
        <v>0</v>
      </c>
      <c r="BF135" s="104">
        <f t="shared" si="20"/>
        <v>0</v>
      </c>
      <c r="BG135" s="104">
        <f t="shared" si="21"/>
        <v>0</v>
      </c>
      <c r="BH135" s="104">
        <f t="shared" si="22"/>
        <v>0</v>
      </c>
      <c r="BI135" s="104">
        <f t="shared" si="23"/>
        <v>0</v>
      </c>
      <c r="BJ135" s="16" t="s">
        <v>23</v>
      </c>
      <c r="BK135" s="104">
        <f t="shared" si="24"/>
        <v>0</v>
      </c>
      <c r="BL135" s="16" t="s">
        <v>174</v>
      </c>
      <c r="BM135" s="16" t="s">
        <v>725</v>
      </c>
    </row>
    <row r="136" spans="2:63" s="1" customFormat="1" ht="49.5" customHeight="1">
      <c r="B136" s="33"/>
      <c r="C136" s="34"/>
      <c r="D136" s="150" t="s">
        <v>393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284">
        <f aca="true" t="shared" si="25" ref="N136:N141">BK136</f>
        <v>0</v>
      </c>
      <c r="O136" s="285"/>
      <c r="P136" s="285"/>
      <c r="Q136" s="285"/>
      <c r="R136" s="35"/>
      <c r="T136" s="72"/>
      <c r="U136" s="34"/>
      <c r="V136" s="34"/>
      <c r="W136" s="34"/>
      <c r="X136" s="34"/>
      <c r="Y136" s="34"/>
      <c r="Z136" s="34"/>
      <c r="AA136" s="73"/>
      <c r="AT136" s="16" t="s">
        <v>81</v>
      </c>
      <c r="AU136" s="16" t="s">
        <v>82</v>
      </c>
      <c r="AY136" s="16" t="s">
        <v>394</v>
      </c>
      <c r="BK136" s="104">
        <f>SUM(BK137:BK141)</f>
        <v>0</v>
      </c>
    </row>
    <row r="137" spans="2:63" s="1" customFormat="1" ht="21.75" customHeight="1">
      <c r="B137" s="33"/>
      <c r="C137" s="178" t="s">
        <v>21</v>
      </c>
      <c r="D137" s="178" t="s">
        <v>170</v>
      </c>
      <c r="E137" s="179" t="s">
        <v>21</v>
      </c>
      <c r="F137" s="272" t="s">
        <v>21</v>
      </c>
      <c r="G137" s="273"/>
      <c r="H137" s="273"/>
      <c r="I137" s="273"/>
      <c r="J137" s="180" t="s">
        <v>21</v>
      </c>
      <c r="K137" s="181"/>
      <c r="L137" s="262"/>
      <c r="M137" s="274"/>
      <c r="N137" s="275">
        <f t="shared" si="25"/>
        <v>0</v>
      </c>
      <c r="O137" s="274"/>
      <c r="P137" s="274"/>
      <c r="Q137" s="274"/>
      <c r="R137" s="35"/>
      <c r="T137" s="163" t="s">
        <v>21</v>
      </c>
      <c r="U137" s="182" t="s">
        <v>47</v>
      </c>
      <c r="V137" s="34"/>
      <c r="W137" s="34"/>
      <c r="X137" s="34"/>
      <c r="Y137" s="34"/>
      <c r="Z137" s="34"/>
      <c r="AA137" s="73"/>
      <c r="AT137" s="16" t="s">
        <v>394</v>
      </c>
      <c r="AU137" s="16" t="s">
        <v>23</v>
      </c>
      <c r="AY137" s="16" t="s">
        <v>394</v>
      </c>
      <c r="BE137" s="104">
        <f>IF(U137="základní",N137,0)</f>
        <v>0</v>
      </c>
      <c r="BF137" s="104">
        <f>IF(U137="snížená",N137,0)</f>
        <v>0</v>
      </c>
      <c r="BG137" s="104">
        <f>IF(U137="zákl. přenesená",N137,0)</f>
        <v>0</v>
      </c>
      <c r="BH137" s="104">
        <f>IF(U137="sníž. přenesená",N137,0)</f>
        <v>0</v>
      </c>
      <c r="BI137" s="104">
        <f>IF(U137="nulová",N137,0)</f>
        <v>0</v>
      </c>
      <c r="BJ137" s="16" t="s">
        <v>23</v>
      </c>
      <c r="BK137" s="104">
        <f>L137*K137</f>
        <v>0</v>
      </c>
    </row>
    <row r="138" spans="2:63" s="1" customFormat="1" ht="21.75" customHeight="1">
      <c r="B138" s="33"/>
      <c r="C138" s="178" t="s">
        <v>21</v>
      </c>
      <c r="D138" s="178" t="s">
        <v>170</v>
      </c>
      <c r="E138" s="179" t="s">
        <v>21</v>
      </c>
      <c r="F138" s="272" t="s">
        <v>21</v>
      </c>
      <c r="G138" s="273"/>
      <c r="H138" s="273"/>
      <c r="I138" s="273"/>
      <c r="J138" s="180" t="s">
        <v>21</v>
      </c>
      <c r="K138" s="181"/>
      <c r="L138" s="262"/>
      <c r="M138" s="274"/>
      <c r="N138" s="275">
        <f t="shared" si="25"/>
        <v>0</v>
      </c>
      <c r="O138" s="274"/>
      <c r="P138" s="274"/>
      <c r="Q138" s="274"/>
      <c r="R138" s="35"/>
      <c r="T138" s="163" t="s">
        <v>21</v>
      </c>
      <c r="U138" s="182" t="s">
        <v>47</v>
      </c>
      <c r="V138" s="34"/>
      <c r="W138" s="34"/>
      <c r="X138" s="34"/>
      <c r="Y138" s="34"/>
      <c r="Z138" s="34"/>
      <c r="AA138" s="73"/>
      <c r="AT138" s="16" t="s">
        <v>394</v>
      </c>
      <c r="AU138" s="16" t="s">
        <v>23</v>
      </c>
      <c r="AY138" s="16" t="s">
        <v>394</v>
      </c>
      <c r="BE138" s="104">
        <f>IF(U138="základní",N138,0)</f>
        <v>0</v>
      </c>
      <c r="BF138" s="104">
        <f>IF(U138="snížená",N138,0)</f>
        <v>0</v>
      </c>
      <c r="BG138" s="104">
        <f>IF(U138="zákl. přenesená",N138,0)</f>
        <v>0</v>
      </c>
      <c r="BH138" s="104">
        <f>IF(U138="sníž. přenesená",N138,0)</f>
        <v>0</v>
      </c>
      <c r="BI138" s="104">
        <f>IF(U138="nulová",N138,0)</f>
        <v>0</v>
      </c>
      <c r="BJ138" s="16" t="s">
        <v>23</v>
      </c>
      <c r="BK138" s="104">
        <f>L138*K138</f>
        <v>0</v>
      </c>
    </row>
    <row r="139" spans="2:63" s="1" customFormat="1" ht="21.75" customHeight="1">
      <c r="B139" s="33"/>
      <c r="C139" s="178" t="s">
        <v>21</v>
      </c>
      <c r="D139" s="178" t="s">
        <v>170</v>
      </c>
      <c r="E139" s="179" t="s">
        <v>21</v>
      </c>
      <c r="F139" s="272" t="s">
        <v>21</v>
      </c>
      <c r="G139" s="273"/>
      <c r="H139" s="273"/>
      <c r="I139" s="273"/>
      <c r="J139" s="180" t="s">
        <v>21</v>
      </c>
      <c r="K139" s="181"/>
      <c r="L139" s="262"/>
      <c r="M139" s="274"/>
      <c r="N139" s="275">
        <f t="shared" si="25"/>
        <v>0</v>
      </c>
      <c r="O139" s="274"/>
      <c r="P139" s="274"/>
      <c r="Q139" s="274"/>
      <c r="R139" s="35"/>
      <c r="T139" s="163" t="s">
        <v>21</v>
      </c>
      <c r="U139" s="182" t="s">
        <v>47</v>
      </c>
      <c r="V139" s="34"/>
      <c r="W139" s="34"/>
      <c r="X139" s="34"/>
      <c r="Y139" s="34"/>
      <c r="Z139" s="34"/>
      <c r="AA139" s="73"/>
      <c r="AT139" s="16" t="s">
        <v>394</v>
      </c>
      <c r="AU139" s="16" t="s">
        <v>23</v>
      </c>
      <c r="AY139" s="16" t="s">
        <v>394</v>
      </c>
      <c r="BE139" s="104">
        <f>IF(U139="základní",N139,0)</f>
        <v>0</v>
      </c>
      <c r="BF139" s="104">
        <f>IF(U139="snížená",N139,0)</f>
        <v>0</v>
      </c>
      <c r="BG139" s="104">
        <f>IF(U139="zákl. přenesená",N139,0)</f>
        <v>0</v>
      </c>
      <c r="BH139" s="104">
        <f>IF(U139="sníž. přenesená",N139,0)</f>
        <v>0</v>
      </c>
      <c r="BI139" s="104">
        <f>IF(U139="nulová",N139,0)</f>
        <v>0</v>
      </c>
      <c r="BJ139" s="16" t="s">
        <v>23</v>
      </c>
      <c r="BK139" s="104">
        <f>L139*K139</f>
        <v>0</v>
      </c>
    </row>
    <row r="140" spans="2:63" s="1" customFormat="1" ht="21.75" customHeight="1">
      <c r="B140" s="33"/>
      <c r="C140" s="178" t="s">
        <v>21</v>
      </c>
      <c r="D140" s="178" t="s">
        <v>170</v>
      </c>
      <c r="E140" s="179" t="s">
        <v>21</v>
      </c>
      <c r="F140" s="272" t="s">
        <v>21</v>
      </c>
      <c r="G140" s="273"/>
      <c r="H140" s="273"/>
      <c r="I140" s="273"/>
      <c r="J140" s="180" t="s">
        <v>21</v>
      </c>
      <c r="K140" s="181"/>
      <c r="L140" s="262"/>
      <c r="M140" s="274"/>
      <c r="N140" s="275">
        <f t="shared" si="25"/>
        <v>0</v>
      </c>
      <c r="O140" s="274"/>
      <c r="P140" s="274"/>
      <c r="Q140" s="274"/>
      <c r="R140" s="35"/>
      <c r="T140" s="163" t="s">
        <v>21</v>
      </c>
      <c r="U140" s="182" t="s">
        <v>47</v>
      </c>
      <c r="V140" s="34"/>
      <c r="W140" s="34"/>
      <c r="X140" s="34"/>
      <c r="Y140" s="34"/>
      <c r="Z140" s="34"/>
      <c r="AA140" s="73"/>
      <c r="AT140" s="16" t="s">
        <v>394</v>
      </c>
      <c r="AU140" s="16" t="s">
        <v>23</v>
      </c>
      <c r="AY140" s="16" t="s">
        <v>394</v>
      </c>
      <c r="BE140" s="104">
        <f>IF(U140="základní",N140,0)</f>
        <v>0</v>
      </c>
      <c r="BF140" s="104">
        <f>IF(U140="snížená",N140,0)</f>
        <v>0</v>
      </c>
      <c r="BG140" s="104">
        <f>IF(U140="zákl. přenesená",N140,0)</f>
        <v>0</v>
      </c>
      <c r="BH140" s="104">
        <f>IF(U140="sníž. přenesená",N140,0)</f>
        <v>0</v>
      </c>
      <c r="BI140" s="104">
        <f>IF(U140="nulová",N140,0)</f>
        <v>0</v>
      </c>
      <c r="BJ140" s="16" t="s">
        <v>23</v>
      </c>
      <c r="BK140" s="104">
        <f>L140*K140</f>
        <v>0</v>
      </c>
    </row>
    <row r="141" spans="2:63" s="1" customFormat="1" ht="21.75" customHeight="1">
      <c r="B141" s="33"/>
      <c r="C141" s="178" t="s">
        <v>21</v>
      </c>
      <c r="D141" s="178" t="s">
        <v>170</v>
      </c>
      <c r="E141" s="179" t="s">
        <v>21</v>
      </c>
      <c r="F141" s="272" t="s">
        <v>21</v>
      </c>
      <c r="G141" s="273"/>
      <c r="H141" s="273"/>
      <c r="I141" s="273"/>
      <c r="J141" s="180" t="s">
        <v>21</v>
      </c>
      <c r="K141" s="181"/>
      <c r="L141" s="262"/>
      <c r="M141" s="274"/>
      <c r="N141" s="275">
        <f t="shared" si="25"/>
        <v>0</v>
      </c>
      <c r="O141" s="274"/>
      <c r="P141" s="274"/>
      <c r="Q141" s="274"/>
      <c r="R141" s="35"/>
      <c r="T141" s="163" t="s">
        <v>21</v>
      </c>
      <c r="U141" s="182" t="s">
        <v>47</v>
      </c>
      <c r="V141" s="54"/>
      <c r="W141" s="54"/>
      <c r="X141" s="54"/>
      <c r="Y141" s="54"/>
      <c r="Z141" s="54"/>
      <c r="AA141" s="56"/>
      <c r="AT141" s="16" t="s">
        <v>394</v>
      </c>
      <c r="AU141" s="16" t="s">
        <v>23</v>
      </c>
      <c r="AY141" s="16" t="s">
        <v>394</v>
      </c>
      <c r="BE141" s="104">
        <f>IF(U141="základní",N141,0)</f>
        <v>0</v>
      </c>
      <c r="BF141" s="104">
        <f>IF(U141="snížená",N141,0)</f>
        <v>0</v>
      </c>
      <c r="BG141" s="104">
        <f>IF(U141="zákl. přenesená",N141,0)</f>
        <v>0</v>
      </c>
      <c r="BH141" s="104">
        <f>IF(U141="sníž. přenesená",N141,0)</f>
        <v>0</v>
      </c>
      <c r="BI141" s="104">
        <f>IF(U141="nulová",N141,0)</f>
        <v>0</v>
      </c>
      <c r="BJ141" s="16" t="s">
        <v>23</v>
      </c>
      <c r="BK141" s="104">
        <f>L141*K141</f>
        <v>0</v>
      </c>
    </row>
    <row r="142" spans="2:18" s="1" customFormat="1" ht="6.75" customHeight="1">
      <c r="B142" s="57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9"/>
    </row>
  </sheetData>
  <sheetProtection password="CC35" sheet="1" objects="1" scenarios="1" formatColumns="0" formatRows="0" sort="0" autoFilter="0"/>
  <mergeCells count="129">
    <mergeCell ref="N118:Q118"/>
    <mergeCell ref="N119:Q119"/>
    <mergeCell ref="N129:Q129"/>
    <mergeCell ref="N136:Q136"/>
    <mergeCell ref="H1:K1"/>
    <mergeCell ref="S2:AC2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5:I135"/>
    <mergeCell ref="L135:M135"/>
    <mergeCell ref="N135:Q135"/>
    <mergeCell ref="F137:I137"/>
    <mergeCell ref="L137:M137"/>
    <mergeCell ref="N137:Q137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8:I128"/>
    <mergeCell ref="L128:M128"/>
    <mergeCell ref="N128:Q128"/>
    <mergeCell ref="F130:I130"/>
    <mergeCell ref="L130:M130"/>
    <mergeCell ref="N130:Q130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20:I120"/>
    <mergeCell ref="L120:M120"/>
    <mergeCell ref="N120:Q120"/>
    <mergeCell ref="F121:I121"/>
    <mergeCell ref="L121:M121"/>
    <mergeCell ref="N121:Q121"/>
    <mergeCell ref="F110:P110"/>
    <mergeCell ref="M112:P112"/>
    <mergeCell ref="M114:Q114"/>
    <mergeCell ref="M115:Q115"/>
    <mergeCell ref="F117:I117"/>
    <mergeCell ref="L117:M117"/>
    <mergeCell ref="N117:Q117"/>
    <mergeCell ref="D98:H98"/>
    <mergeCell ref="N98:Q98"/>
    <mergeCell ref="N99:Q99"/>
    <mergeCell ref="L101:Q101"/>
    <mergeCell ref="C107:Q107"/>
    <mergeCell ref="F109:P109"/>
    <mergeCell ref="D95:H95"/>
    <mergeCell ref="N95:Q95"/>
    <mergeCell ref="D96:H96"/>
    <mergeCell ref="N96:Q96"/>
    <mergeCell ref="D97:H97"/>
    <mergeCell ref="N97:Q97"/>
    <mergeCell ref="N88:Q88"/>
    <mergeCell ref="N89:Q89"/>
    <mergeCell ref="N90:Q90"/>
    <mergeCell ref="N91:Q91"/>
    <mergeCell ref="N93:Q93"/>
    <mergeCell ref="D94:H94"/>
    <mergeCell ref="N94:Q94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37:D142">
      <formula1>"K,M"</formula1>
    </dataValidation>
    <dataValidation type="list" allowBlank="1" showInputMessage="1" showErrorMessage="1" error="Povoleny jsou hodnoty základní, snížená, zákl. přenesená, sníž. přenesená, nulová." sqref="U137:U142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kupec</dc:creator>
  <cp:keywords/>
  <dc:description/>
  <cp:lastModifiedBy>Josef Kupec</cp:lastModifiedBy>
  <dcterms:created xsi:type="dcterms:W3CDTF">2016-12-21T07:12:12Z</dcterms:created>
  <dcterms:modified xsi:type="dcterms:W3CDTF">2016-12-21T07:12:23Z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